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610" windowHeight="10005" activeTab="0"/>
  </bookViews>
  <sheets>
    <sheet name="&gt;HFT1&lt;" sheetId="1" r:id="rId1"/>
    <sheet name="&gt;HFT2&lt;" sheetId="2" r:id="rId2"/>
    <sheet name="&gt;FT&lt;" sheetId="3" r:id="rId3"/>
    <sheet name="&gt;JUNIOR&lt;" sheetId="4" r:id="rId4"/>
  </sheets>
  <definedNames/>
  <calcPr fullCalcOnLoad="1"/>
</workbook>
</file>

<file path=xl/sharedStrings.xml><?xml version="1.0" encoding="utf-8"?>
<sst xmlns="http://schemas.openxmlformats.org/spreadsheetml/2006/main" count="582" uniqueCount="412">
  <si>
    <t>IMIĘ</t>
  </si>
  <si>
    <t>NAZWISKO</t>
  </si>
  <si>
    <t>NICK</t>
  </si>
  <si>
    <t>MIEJSCE</t>
  </si>
  <si>
    <t>M.C.</t>
  </si>
  <si>
    <t>HFT1</t>
  </si>
  <si>
    <t>HFT2</t>
  </si>
  <si>
    <t>FT</t>
  </si>
  <si>
    <t>YOGI</t>
  </si>
  <si>
    <t>Tomasz</t>
  </si>
  <si>
    <t>Kocemba</t>
  </si>
  <si>
    <t>TOMEK K</t>
  </si>
  <si>
    <t>Błażej</t>
  </si>
  <si>
    <t>Gąsior</t>
  </si>
  <si>
    <t>blagas</t>
  </si>
  <si>
    <t>Łukasz</t>
  </si>
  <si>
    <t>Palka</t>
  </si>
  <si>
    <t>Paweł</t>
  </si>
  <si>
    <t>Minorowicz</t>
  </si>
  <si>
    <t>Efendi_rekin</t>
  </si>
  <si>
    <t>Maja</t>
  </si>
  <si>
    <t>Łysiak</t>
  </si>
  <si>
    <t>Łysa</t>
  </si>
  <si>
    <t>Jarosław</t>
  </si>
  <si>
    <t>Młynarczyk</t>
  </si>
  <si>
    <t>Młynek</t>
  </si>
  <si>
    <t>Stefan</t>
  </si>
  <si>
    <t>Dygdałowicz</t>
  </si>
  <si>
    <t>Steaven</t>
  </si>
  <si>
    <t>Dariusz</t>
  </si>
  <si>
    <t>Kieljan</t>
  </si>
  <si>
    <t>dagi40</t>
  </si>
  <si>
    <t>Wacław</t>
  </si>
  <si>
    <t>Stamirski</t>
  </si>
  <si>
    <t>Piotr</t>
  </si>
  <si>
    <t>Noglik</t>
  </si>
  <si>
    <t>Andrzej</t>
  </si>
  <si>
    <t>Dorota</t>
  </si>
  <si>
    <t>Nowak</t>
  </si>
  <si>
    <t>Dosia</t>
  </si>
  <si>
    <t>Kazimierz</t>
  </si>
  <si>
    <t>Jagosz</t>
  </si>
  <si>
    <t>Skiba</t>
  </si>
  <si>
    <t>Andreas</t>
  </si>
  <si>
    <t>Daniel</t>
  </si>
  <si>
    <t>Kozioł</t>
  </si>
  <si>
    <t>Mariusz</t>
  </si>
  <si>
    <t>Skupień</t>
  </si>
  <si>
    <t>Maniek</t>
  </si>
  <si>
    <t>Stańczyk</t>
  </si>
  <si>
    <t>stanmar63</t>
  </si>
  <si>
    <t>Jan</t>
  </si>
  <si>
    <t>Handzlik</t>
  </si>
  <si>
    <t>skalny</t>
  </si>
  <si>
    <t>Klimunt</t>
  </si>
  <si>
    <t>tomekktm300</t>
  </si>
  <si>
    <t>Bucki</t>
  </si>
  <si>
    <t>Grzegorz</t>
  </si>
  <si>
    <t>Grabowski</t>
  </si>
  <si>
    <t>ygreg</t>
  </si>
  <si>
    <t>Patrycja</t>
  </si>
  <si>
    <t>Pati</t>
  </si>
  <si>
    <t>Antoni</t>
  </si>
  <si>
    <t>Robert</t>
  </si>
  <si>
    <t>Robbie</t>
  </si>
  <si>
    <t>Szczepańczyk</t>
  </si>
  <si>
    <t>Weronika</t>
  </si>
  <si>
    <t>Wera Nowa Era</t>
  </si>
  <si>
    <t>Radosław</t>
  </si>
  <si>
    <t>Sałagacki</t>
  </si>
  <si>
    <t>Jacek</t>
  </si>
  <si>
    <t>Krzysztof</t>
  </si>
  <si>
    <t>Rup</t>
  </si>
  <si>
    <t>Zapp</t>
  </si>
  <si>
    <t>Artur</t>
  </si>
  <si>
    <t>Bocheński</t>
  </si>
  <si>
    <t>boarturro</t>
  </si>
  <si>
    <t>Sławomir</t>
  </si>
  <si>
    <t>Kuziel</t>
  </si>
  <si>
    <t>SlaweQ</t>
  </si>
  <si>
    <t>Wojciech</t>
  </si>
  <si>
    <t>Charzewski</t>
  </si>
  <si>
    <t>Bert_2</t>
  </si>
  <si>
    <t>Rafał</t>
  </si>
  <si>
    <t>Rozner</t>
  </si>
  <si>
    <t>Riti</t>
  </si>
  <si>
    <t>Czapla</t>
  </si>
  <si>
    <t>Bonzoo</t>
  </si>
  <si>
    <t>wawol</t>
  </si>
  <si>
    <t>Mieczysław</t>
  </si>
  <si>
    <t>Cupiał</t>
  </si>
  <si>
    <t>Boligłowa</t>
  </si>
  <si>
    <t>Bolus74</t>
  </si>
  <si>
    <t>Leśny</t>
  </si>
  <si>
    <t>tommylee</t>
  </si>
  <si>
    <t>Wróblewski</t>
  </si>
  <si>
    <t>VIDE</t>
  </si>
  <si>
    <t>Krystian</t>
  </si>
  <si>
    <t>pala30</t>
  </si>
  <si>
    <t>Michał</t>
  </si>
  <si>
    <t>Halupczok</t>
  </si>
  <si>
    <t>michalh</t>
  </si>
  <si>
    <t xml:space="preserve">Zdzisław </t>
  </si>
  <si>
    <t>Słaby</t>
  </si>
  <si>
    <t>Oko</t>
  </si>
  <si>
    <t>DANY</t>
  </si>
  <si>
    <t>Biały Wilk</t>
  </si>
  <si>
    <t xml:space="preserve">Radosław </t>
  </si>
  <si>
    <t>Eres_</t>
  </si>
  <si>
    <t>Radaj</t>
  </si>
  <si>
    <t>radlukaj</t>
  </si>
  <si>
    <t>martin</t>
  </si>
  <si>
    <t>krupka</t>
  </si>
  <si>
    <t>markr.5</t>
  </si>
  <si>
    <t>Janus</t>
  </si>
  <si>
    <t>GTR</t>
  </si>
  <si>
    <t>Roman</t>
  </si>
  <si>
    <t>Grzyb</t>
  </si>
  <si>
    <t>Gomba</t>
  </si>
  <si>
    <t>Mrugała</t>
  </si>
  <si>
    <t>cristoferus</t>
  </si>
  <si>
    <t>Vladimír</t>
  </si>
  <si>
    <t>Kvapil</t>
  </si>
  <si>
    <t>Vladimír.K</t>
  </si>
  <si>
    <t>nogliczek4237</t>
  </si>
  <si>
    <t>Mazan</t>
  </si>
  <si>
    <t>darmax</t>
  </si>
  <si>
    <t>Czesław</t>
  </si>
  <si>
    <t>Krus</t>
  </si>
  <si>
    <t>Czechol</t>
  </si>
  <si>
    <t>Marek</t>
  </si>
  <si>
    <t>Kolasa</t>
  </si>
  <si>
    <t>Kolmar</t>
  </si>
  <si>
    <t>Gerard</t>
  </si>
  <si>
    <t>Cebula</t>
  </si>
  <si>
    <t>GC11</t>
  </si>
  <si>
    <t>Ryszard</t>
  </si>
  <si>
    <t>Żymła</t>
  </si>
  <si>
    <t>richat</t>
  </si>
  <si>
    <t>Toporowski</t>
  </si>
  <si>
    <t>Martop</t>
  </si>
  <si>
    <t>Majda</t>
  </si>
  <si>
    <t>czaputek</t>
  </si>
  <si>
    <t>kudlaty_silesia</t>
  </si>
  <si>
    <t>Damian</t>
  </si>
  <si>
    <t>Straszak</t>
  </si>
  <si>
    <t>Damian-str</t>
  </si>
  <si>
    <t>Marchewka</t>
  </si>
  <si>
    <t xml:space="preserve">Mariusz </t>
  </si>
  <si>
    <t>Szram</t>
  </si>
  <si>
    <t>do_mar</t>
  </si>
  <si>
    <t>Emilia</t>
  </si>
  <si>
    <t>emilis</t>
  </si>
  <si>
    <t>Cezary</t>
  </si>
  <si>
    <t>Majer</t>
  </si>
  <si>
    <t>Gerald</t>
  </si>
  <si>
    <t>Jolanta</t>
  </si>
  <si>
    <t>Wiśniewska</t>
  </si>
  <si>
    <t>Wisienka</t>
  </si>
  <si>
    <t>Wietrzykowski</t>
  </si>
  <si>
    <t>Krzysztof W</t>
  </si>
  <si>
    <t>PawełW</t>
  </si>
  <si>
    <t>Tomas</t>
  </si>
  <si>
    <t>Stanek</t>
  </si>
  <si>
    <t>Tomayo</t>
  </si>
  <si>
    <t>Kaz</t>
  </si>
  <si>
    <t>Paulina</t>
  </si>
  <si>
    <t>Curyło</t>
  </si>
  <si>
    <t>wąskiq</t>
  </si>
  <si>
    <t>Cyrkowicz</t>
  </si>
  <si>
    <t>Cyrograf15</t>
  </si>
  <si>
    <t>Łyszczek</t>
  </si>
  <si>
    <t>Night Hawk</t>
  </si>
  <si>
    <t>Wierzbinka</t>
  </si>
  <si>
    <t>Wierzbin</t>
  </si>
  <si>
    <t>Witold</t>
  </si>
  <si>
    <t>Ćwik</t>
  </si>
  <si>
    <t>Gruby</t>
  </si>
  <si>
    <t>Urjasz</t>
  </si>
  <si>
    <t>DO_cent</t>
  </si>
  <si>
    <t>Janikowski</t>
  </si>
  <si>
    <t>tomy23</t>
  </si>
  <si>
    <t>Adam</t>
  </si>
  <si>
    <t>Grzybowski</t>
  </si>
  <si>
    <t>Anokhi</t>
  </si>
  <si>
    <t>Seweryn</t>
  </si>
  <si>
    <t>Tchórzewski</t>
  </si>
  <si>
    <t>Severin</t>
  </si>
  <si>
    <t>Dworak</t>
  </si>
  <si>
    <t>Bojanowski</t>
  </si>
  <si>
    <t>witboj</t>
  </si>
  <si>
    <t>Janusz</t>
  </si>
  <si>
    <t>Piórkowski</t>
  </si>
  <si>
    <t>protector</t>
  </si>
  <si>
    <t>Wendzikowski</t>
  </si>
  <si>
    <t>MarWen</t>
  </si>
  <si>
    <t>Dominik</t>
  </si>
  <si>
    <t>Trutwin</t>
  </si>
  <si>
    <t>Dominik76</t>
  </si>
  <si>
    <t>Jakub</t>
  </si>
  <si>
    <t>Vicher</t>
  </si>
  <si>
    <t>Kubajzz</t>
  </si>
  <si>
    <t>Radulako</t>
  </si>
  <si>
    <t>mrpgxx</t>
  </si>
  <si>
    <t>Bizon81</t>
  </si>
  <si>
    <t>Cholewka</t>
  </si>
  <si>
    <t>Almo</t>
  </si>
  <si>
    <t>Łabęcki</t>
  </si>
  <si>
    <t>stater</t>
  </si>
  <si>
    <t>Darek</t>
  </si>
  <si>
    <t>Godawski</t>
  </si>
  <si>
    <t>oszo</t>
  </si>
  <si>
    <t>Mazurek</t>
  </si>
  <si>
    <t>Zack</t>
  </si>
  <si>
    <t>Zborek</t>
  </si>
  <si>
    <t>marekzb</t>
  </si>
  <si>
    <t>Bartłomiej</t>
  </si>
  <si>
    <t>Bartekzb98</t>
  </si>
  <si>
    <t xml:space="preserve">Adrian </t>
  </si>
  <si>
    <t>Kała</t>
  </si>
  <si>
    <t>Maliniak</t>
  </si>
  <si>
    <t>Kida</t>
  </si>
  <si>
    <t>Adik</t>
  </si>
  <si>
    <t>Michalski</t>
  </si>
  <si>
    <t>michkrzys</t>
  </si>
  <si>
    <t>Sebastian</t>
  </si>
  <si>
    <t>Poliński</t>
  </si>
  <si>
    <t>Arkadiusz</t>
  </si>
  <si>
    <t>Ćwięk</t>
  </si>
  <si>
    <t>ARUNIA</t>
  </si>
  <si>
    <t>Krawczyk</t>
  </si>
  <si>
    <t>Siuda</t>
  </si>
  <si>
    <t>Krzysztof S</t>
  </si>
  <si>
    <t>Iwaniak</t>
  </si>
  <si>
    <t>Szwagier 007</t>
  </si>
  <si>
    <t>Sekuła</t>
  </si>
  <si>
    <t>DS</t>
  </si>
  <si>
    <t xml:space="preserve">Tomasz </t>
  </si>
  <si>
    <t>Jezusek</t>
  </si>
  <si>
    <t>Święty</t>
  </si>
  <si>
    <t>Wabik</t>
  </si>
  <si>
    <t>Łosoń</t>
  </si>
  <si>
    <t>kris71</t>
  </si>
  <si>
    <t>Czerner</t>
  </si>
  <si>
    <t>RC</t>
  </si>
  <si>
    <t>Mirosław</t>
  </si>
  <si>
    <t>Siuta</t>
  </si>
  <si>
    <t>Maciek</t>
  </si>
  <si>
    <t>Drozd</t>
  </si>
  <si>
    <t>moro</t>
  </si>
  <si>
    <t>Koclęga</t>
  </si>
  <si>
    <t>Maciej</t>
  </si>
  <si>
    <t>Kaczyński</t>
  </si>
  <si>
    <t>Burmistrz</t>
  </si>
  <si>
    <t>Anna</t>
  </si>
  <si>
    <t>Trzewicarz</t>
  </si>
  <si>
    <t>Anna 23</t>
  </si>
  <si>
    <t>Augustyn</t>
  </si>
  <si>
    <t>Misha</t>
  </si>
  <si>
    <t>Justyna</t>
  </si>
  <si>
    <t>Radosz</t>
  </si>
  <si>
    <t>Justyna 23</t>
  </si>
  <si>
    <t>STARTY</t>
  </si>
  <si>
    <t>Mikołaj</t>
  </si>
  <si>
    <t>Giedych</t>
  </si>
  <si>
    <t>maut</t>
  </si>
  <si>
    <t>Dunin</t>
  </si>
  <si>
    <t>Jorguś</t>
  </si>
  <si>
    <t xml:space="preserve">Emil </t>
  </si>
  <si>
    <t>Kielar</t>
  </si>
  <si>
    <t>RETROPER</t>
  </si>
  <si>
    <t>Harasim</t>
  </si>
  <si>
    <t>Harry-ex</t>
  </si>
  <si>
    <t>Kaperek</t>
  </si>
  <si>
    <t>Gquest</t>
  </si>
  <si>
    <t>Walczak</t>
  </si>
  <si>
    <t>Aligator</t>
  </si>
  <si>
    <t>Rose</t>
  </si>
  <si>
    <t>box555</t>
  </si>
  <si>
    <t>Chojnicki</t>
  </si>
  <si>
    <t>Spinner</t>
  </si>
  <si>
    <t>Beńko</t>
  </si>
  <si>
    <t>grzeee</t>
  </si>
  <si>
    <t>Narbut</t>
  </si>
  <si>
    <t>Jarn</t>
  </si>
  <si>
    <t>Gwizdak</t>
  </si>
  <si>
    <t>kolny</t>
  </si>
  <si>
    <t>Marcin</t>
  </si>
  <si>
    <t>Grochala</t>
  </si>
  <si>
    <t>groszek</t>
  </si>
  <si>
    <t>Kąkolewski</t>
  </si>
  <si>
    <t>tolek</t>
  </si>
  <si>
    <t xml:space="preserve">Aleksandra </t>
  </si>
  <si>
    <t>Rak</t>
  </si>
  <si>
    <t>enator</t>
  </si>
  <si>
    <t>Matyja</t>
  </si>
  <si>
    <t>rudi</t>
  </si>
  <si>
    <t>Katarzyna</t>
  </si>
  <si>
    <t>Grolik</t>
  </si>
  <si>
    <t>Kasia</t>
  </si>
  <si>
    <t>Ołdak</t>
  </si>
  <si>
    <t>roldak</t>
  </si>
  <si>
    <t>Jaworski</t>
  </si>
  <si>
    <t>Rekin</t>
  </si>
  <si>
    <t>Kania</t>
  </si>
  <si>
    <t>DSC20</t>
  </si>
  <si>
    <t>Urys</t>
  </si>
  <si>
    <t>Suma %</t>
  </si>
  <si>
    <t>Suma</t>
  </si>
  <si>
    <t>punktów</t>
  </si>
  <si>
    <t>Zalew 2012</t>
  </si>
  <si>
    <t>II Zawody o Puchar Burmistrza Łaz</t>
  </si>
  <si>
    <t>Kanion 2012</t>
  </si>
  <si>
    <t>Pożegnanie Wakacji</t>
  </si>
  <si>
    <t>18.03</t>
  </si>
  <si>
    <t>12.05</t>
  </si>
  <si>
    <t>9.09</t>
  </si>
  <si>
    <t>JURAjski Puchar Terenowy 2012</t>
  </si>
  <si>
    <t>Miller</t>
  </si>
  <si>
    <t>Fingerless</t>
  </si>
  <si>
    <t>Rozmus</t>
  </si>
  <si>
    <t>Daarioo</t>
  </si>
  <si>
    <t>Waldemar</t>
  </si>
  <si>
    <t>Jarkiewicz</t>
  </si>
  <si>
    <t>BenekBlue</t>
  </si>
  <si>
    <t>Mazur</t>
  </si>
  <si>
    <t>grzesma1</t>
  </si>
  <si>
    <t>Jarząb</t>
  </si>
  <si>
    <t>AndyOO</t>
  </si>
  <si>
    <t xml:space="preserve">Paweł </t>
  </si>
  <si>
    <t>Kalisz</t>
  </si>
  <si>
    <t>Emhyrion</t>
  </si>
  <si>
    <t>Rozum</t>
  </si>
  <si>
    <t>Roar</t>
  </si>
  <si>
    <t>Żydziak</t>
  </si>
  <si>
    <t>mario73z</t>
  </si>
  <si>
    <t>Niewiadomski</t>
  </si>
  <si>
    <t>TYTUS</t>
  </si>
  <si>
    <t>Bartosz</t>
  </si>
  <si>
    <t>Łuczak</t>
  </si>
  <si>
    <t>Bartek DJC</t>
  </si>
  <si>
    <t>Wiesław</t>
  </si>
  <si>
    <t>Wiecho</t>
  </si>
  <si>
    <t>Mirek</t>
  </si>
  <si>
    <t>Winiarek</t>
  </si>
  <si>
    <t>wirek</t>
  </si>
  <si>
    <t>Kadzisław</t>
  </si>
  <si>
    <t>Wolski</t>
  </si>
  <si>
    <t>Jerry</t>
  </si>
  <si>
    <t>Marceli</t>
  </si>
  <si>
    <t>Kotkowski</t>
  </si>
  <si>
    <t>Marcel</t>
  </si>
  <si>
    <t>Leszek</t>
  </si>
  <si>
    <t>Domagala</t>
  </si>
  <si>
    <t>Willi</t>
  </si>
  <si>
    <t>Marchelak</t>
  </si>
  <si>
    <t>marcon</t>
  </si>
  <si>
    <t>Szybist</t>
  </si>
  <si>
    <t>DChavez</t>
  </si>
  <si>
    <t>Gierszewski</t>
  </si>
  <si>
    <t>Michael_Grey</t>
  </si>
  <si>
    <t>Szymon</t>
  </si>
  <si>
    <t>Szymboj</t>
  </si>
  <si>
    <t>mlody</t>
  </si>
  <si>
    <t>JUNIOR</t>
  </si>
  <si>
    <t>Szczurek</t>
  </si>
  <si>
    <t>mysior5</t>
  </si>
  <si>
    <t>Ilość zawodników:</t>
  </si>
  <si>
    <t>18.08</t>
  </si>
  <si>
    <t>Mateusz</t>
  </si>
  <si>
    <t>Wolak</t>
  </si>
  <si>
    <t>Kobyłecki</t>
  </si>
  <si>
    <t>BarT</t>
  </si>
  <si>
    <t>Karina</t>
  </si>
  <si>
    <t>Dawid</t>
  </si>
  <si>
    <t>Yoda :)</t>
  </si>
  <si>
    <t>Arwena</t>
  </si>
  <si>
    <t>Kłapkowski</t>
  </si>
  <si>
    <t>Kłapek</t>
  </si>
  <si>
    <t>Kapuścik</t>
  </si>
  <si>
    <t>Dydelf</t>
  </si>
  <si>
    <t>Jasiński</t>
  </si>
  <si>
    <t>Jamartor</t>
  </si>
  <si>
    <t>Izak</t>
  </si>
  <si>
    <t>Jano</t>
  </si>
  <si>
    <t>Jakubowski</t>
  </si>
  <si>
    <t>Witja</t>
  </si>
  <si>
    <t>Renata</t>
  </si>
  <si>
    <t>Gabriel</t>
  </si>
  <si>
    <t>Węcel</t>
  </si>
  <si>
    <t>Gabro</t>
  </si>
  <si>
    <t>Przemysław</t>
  </si>
  <si>
    <t>Porębski</t>
  </si>
  <si>
    <t>Thesp</t>
  </si>
  <si>
    <t>Kukuła</t>
  </si>
  <si>
    <t>jedna_brew</t>
  </si>
  <si>
    <t>Symbuła</t>
  </si>
  <si>
    <t>matjas</t>
  </si>
  <si>
    <t>Lechowski</t>
  </si>
  <si>
    <t>Lechu</t>
  </si>
  <si>
    <t>Turek</t>
  </si>
  <si>
    <t>Szpilleczka</t>
  </si>
  <si>
    <t>Parys</t>
  </si>
  <si>
    <t>poganin85</t>
  </si>
  <si>
    <t>Monika</t>
  </si>
  <si>
    <t>Ślusarczyk</t>
  </si>
  <si>
    <t>Czubernat</t>
  </si>
  <si>
    <t>Łapa</t>
  </si>
  <si>
    <t>picipool</t>
  </si>
  <si>
    <t>Józef</t>
  </si>
  <si>
    <t>Białek</t>
  </si>
  <si>
    <t>Josef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</si>
</sst>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26"/>
      <color indexed="8"/>
      <name val="Tempus Sans ITC"/>
      <family val="5"/>
    </font>
    <font>
      <b/>
      <sz val="22"/>
      <color indexed="8"/>
      <name val="Tempus Sans ITC"/>
      <family val="5"/>
    </font>
    <font>
      <b/>
      <sz val="28"/>
      <color indexed="8"/>
      <name val="Tempus Sans ITC"/>
      <family val="5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hair"/>
      <right style="thin"/>
      <top style="hair"/>
      <bottom style="hair"/>
    </border>
    <border>
      <left/>
      <right style="hair"/>
      <top/>
      <bottom/>
    </border>
    <border>
      <left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/>
      <bottom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/>
    </xf>
    <xf numFmtId="0" fontId="4" fillId="33" borderId="0" xfId="0" applyFont="1" applyFill="1" applyBorder="1" applyAlignment="1">
      <alignment horizontal="center" vertical="center" textRotation="90"/>
    </xf>
    <xf numFmtId="0" fontId="0" fillId="33" borderId="0" xfId="0" applyFill="1" applyBorder="1" applyAlignment="1">
      <alignment horizontal="center" vertical="center" textRotation="90"/>
    </xf>
    <xf numFmtId="0" fontId="0" fillId="33" borderId="0" xfId="0" applyFill="1" applyBorder="1" applyAlignment="1">
      <alignment horizontal="center"/>
    </xf>
    <xf numFmtId="0" fontId="0" fillId="33" borderId="10" xfId="0" applyNumberFormat="1" applyFill="1" applyBorder="1" applyAlignment="1">
      <alignment horizontal="center"/>
    </xf>
    <xf numFmtId="0" fontId="0" fillId="33" borderId="11" xfId="0" applyNumberFormat="1" applyFill="1" applyBorder="1" applyAlignment="1">
      <alignment horizontal="center"/>
    </xf>
    <xf numFmtId="10" fontId="0" fillId="34" borderId="10" xfId="0" applyNumberFormat="1" applyFill="1" applyBorder="1" applyAlignment="1">
      <alignment horizontal="center"/>
    </xf>
    <xf numFmtId="10" fontId="0" fillId="34" borderId="11" xfId="0" applyNumberFormat="1" applyFill="1" applyBorder="1" applyAlignment="1">
      <alignment horizontal="center"/>
    </xf>
    <xf numFmtId="10" fontId="38" fillId="35" borderId="12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10" fontId="0" fillId="0" borderId="0" xfId="0" applyNumberFormat="1" applyAlignment="1">
      <alignment/>
    </xf>
    <xf numFmtId="10" fontId="2" fillId="35" borderId="13" xfId="0" applyNumberFormat="1" applyFont="1" applyFill="1" applyBorder="1" applyAlignment="1">
      <alignment horizontal="center"/>
    </xf>
    <xf numFmtId="10" fontId="2" fillId="35" borderId="14" xfId="0" applyNumberFormat="1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33" borderId="18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0" fillId="33" borderId="19" xfId="0" applyNumberFormat="1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10" fontId="0" fillId="34" borderId="21" xfId="0" applyNumberFormat="1" applyFill="1" applyBorder="1" applyAlignment="1">
      <alignment horizontal="center"/>
    </xf>
    <xf numFmtId="0" fontId="0" fillId="33" borderId="15" xfId="0" applyNumberFormat="1" applyFill="1" applyBorder="1" applyAlignment="1">
      <alignment horizontal="center"/>
    </xf>
    <xf numFmtId="10" fontId="0" fillId="34" borderId="22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3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 horizontal="center"/>
    </xf>
    <xf numFmtId="0" fontId="0" fillId="0" borderId="25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10" fontId="38" fillId="35" borderId="27" xfId="0" applyNumberFormat="1" applyFont="1" applyFill="1" applyBorder="1" applyAlignment="1">
      <alignment horizontal="center"/>
    </xf>
    <xf numFmtId="10" fontId="0" fillId="34" borderId="28" xfId="0" applyNumberFormat="1" applyFill="1" applyBorder="1" applyAlignment="1">
      <alignment horizontal="center"/>
    </xf>
    <xf numFmtId="0" fontId="0" fillId="33" borderId="29" xfId="0" applyNumberForma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30" xfId="0" applyBorder="1" applyAlignment="1">
      <alignment horizontal="center"/>
    </xf>
    <xf numFmtId="10" fontId="0" fillId="0" borderId="0" xfId="0" applyNumberFormat="1" applyAlignment="1">
      <alignment/>
    </xf>
    <xf numFmtId="0" fontId="0" fillId="33" borderId="11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10" fontId="0" fillId="0" borderId="0" xfId="0" applyNumberFormat="1" applyAlignment="1">
      <alignment/>
    </xf>
    <xf numFmtId="0" fontId="0" fillId="33" borderId="11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33" borderId="26" xfId="0" applyNumberFormat="1" applyFill="1" applyBorder="1" applyAlignment="1">
      <alignment horizontal="center"/>
    </xf>
    <xf numFmtId="0" fontId="0" fillId="0" borderId="31" xfId="0" applyBorder="1" applyAlignment="1">
      <alignment horizontal="center"/>
    </xf>
    <xf numFmtId="10" fontId="0" fillId="34" borderId="32" xfId="0" applyNumberFormat="1" applyFill="1" applyBorder="1" applyAlignment="1">
      <alignment horizontal="center"/>
    </xf>
    <xf numFmtId="0" fontId="0" fillId="33" borderId="33" xfId="0" applyNumberFormat="1" applyFill="1" applyBorder="1" applyAlignment="1">
      <alignment horizontal="center"/>
    </xf>
    <xf numFmtId="0" fontId="0" fillId="33" borderId="31" xfId="0" applyNumberFormat="1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3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/>
    </xf>
    <xf numFmtId="0" fontId="0" fillId="0" borderId="11" xfId="0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/>
    </xf>
    <xf numFmtId="0" fontId="0" fillId="0" borderId="11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1" xfId="0" applyBorder="1" applyAlignment="1">
      <alignment/>
    </xf>
    <xf numFmtId="0" fontId="4" fillId="34" borderId="34" xfId="0" applyFont="1" applyFill="1" applyBorder="1" applyAlignment="1">
      <alignment horizontal="center" vertical="center" wrapText="1"/>
    </xf>
    <xf numFmtId="0" fontId="4" fillId="34" borderId="35" xfId="0" applyFont="1" applyFill="1" applyBorder="1" applyAlignment="1">
      <alignment horizontal="center" vertical="center" wrapText="1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0" fillId="34" borderId="41" xfId="0" applyFill="1" applyBorder="1" applyAlignment="1">
      <alignment horizontal="center" vertical="center"/>
    </xf>
    <xf numFmtId="0" fontId="2" fillId="35" borderId="42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42" xfId="0" applyFont="1" applyFill="1" applyBorder="1" applyAlignment="1">
      <alignment horizontal="center" vertical="center"/>
    </xf>
    <xf numFmtId="0" fontId="7" fillId="36" borderId="38" xfId="0" applyFont="1" applyFill="1" applyBorder="1" applyAlignment="1">
      <alignment horizontal="center" vertical="center" textRotation="90"/>
    </xf>
    <xf numFmtId="0" fontId="7" fillId="36" borderId="40" xfId="0" applyFont="1" applyFill="1" applyBorder="1" applyAlignment="1">
      <alignment horizontal="center" vertical="center" textRotation="90"/>
    </xf>
    <xf numFmtId="0" fontId="0" fillId="0" borderId="43" xfId="0" applyBorder="1" applyAlignment="1">
      <alignment horizontal="center"/>
    </xf>
    <xf numFmtId="0" fontId="5" fillId="37" borderId="0" xfId="0" applyFont="1" applyFill="1" applyBorder="1" applyAlignment="1">
      <alignment horizontal="center" vertical="center" wrapText="1"/>
    </xf>
    <xf numFmtId="0" fontId="5" fillId="37" borderId="44" xfId="0" applyFont="1" applyFill="1" applyBorder="1" applyAlignment="1">
      <alignment horizontal="center" vertical="center" wrapText="1"/>
    </xf>
    <xf numFmtId="10" fontId="0" fillId="0" borderId="43" xfId="0" applyNumberFormat="1" applyBorder="1" applyAlignment="1">
      <alignment horizontal="right"/>
    </xf>
    <xf numFmtId="0" fontId="4" fillId="34" borderId="35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/>
    </xf>
    <xf numFmtId="0" fontId="3" fillId="34" borderId="37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  <xf numFmtId="0" fontId="3" fillId="34" borderId="40" xfId="0" applyFont="1" applyFill="1" applyBorder="1" applyAlignment="1">
      <alignment horizontal="center" vertical="center"/>
    </xf>
    <xf numFmtId="0" fontId="3" fillId="34" borderId="41" xfId="0" applyFont="1" applyFill="1" applyBorder="1" applyAlignment="1">
      <alignment horizontal="center" vertical="center"/>
    </xf>
    <xf numFmtId="0" fontId="7" fillId="38" borderId="42" xfId="0" applyFont="1" applyFill="1" applyBorder="1" applyAlignment="1">
      <alignment horizontal="center" vertical="center" textRotation="90"/>
    </xf>
    <xf numFmtId="0" fontId="7" fillId="38" borderId="14" xfId="0" applyFont="1" applyFill="1" applyBorder="1" applyAlignment="1">
      <alignment horizontal="center" vertical="center" textRotation="90"/>
    </xf>
    <xf numFmtId="0" fontId="2" fillId="35" borderId="18" xfId="0" applyFont="1" applyFill="1" applyBorder="1" applyAlignment="1">
      <alignment horizontal="center" vertical="center"/>
    </xf>
    <xf numFmtId="0" fontId="7" fillId="38" borderId="36" xfId="0" applyFont="1" applyFill="1" applyBorder="1" applyAlignment="1">
      <alignment horizontal="center" vertical="center" textRotation="90"/>
    </xf>
    <xf numFmtId="0" fontId="7" fillId="38" borderId="38" xfId="0" applyFont="1" applyFill="1" applyBorder="1" applyAlignment="1">
      <alignment horizontal="center" vertical="center" textRotation="90"/>
    </xf>
    <xf numFmtId="0" fontId="7" fillId="39" borderId="42" xfId="0" applyFont="1" applyFill="1" applyBorder="1" applyAlignment="1">
      <alignment horizontal="center" vertical="center" textRotation="90"/>
    </xf>
    <xf numFmtId="0" fontId="7" fillId="39" borderId="14" xfId="0" applyFont="1" applyFill="1" applyBorder="1" applyAlignment="1">
      <alignment horizontal="center" vertical="center" textRotation="90"/>
    </xf>
    <xf numFmtId="0" fontId="7" fillId="39" borderId="36" xfId="0" applyFont="1" applyFill="1" applyBorder="1" applyAlignment="1">
      <alignment horizontal="center" vertical="center" textRotation="90"/>
    </xf>
    <xf numFmtId="0" fontId="7" fillId="39" borderId="38" xfId="0" applyFont="1" applyFill="1" applyBorder="1" applyAlignment="1">
      <alignment horizontal="center" vertical="center" textRotation="90"/>
    </xf>
    <xf numFmtId="0" fontId="6" fillId="36" borderId="38" xfId="0" applyFont="1" applyFill="1" applyBorder="1" applyAlignment="1">
      <alignment horizontal="center" vertical="center" textRotation="90"/>
    </xf>
    <xf numFmtId="0" fontId="6" fillId="36" borderId="40" xfId="0" applyFont="1" applyFill="1" applyBorder="1" applyAlignment="1">
      <alignment horizontal="center" vertical="center" textRotation="90"/>
    </xf>
    <xf numFmtId="0" fontId="2" fillId="35" borderId="14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U114"/>
  <sheetViews>
    <sheetView tabSelected="1" zoomScalePageLayoutView="0" workbookViewId="0" topLeftCell="A1">
      <selection activeCell="A1" sqref="A1:A2"/>
    </sheetView>
  </sheetViews>
  <sheetFormatPr defaultColWidth="9.140625" defaultRowHeight="15"/>
  <cols>
    <col min="1" max="1" width="10.140625" style="0" customWidth="1"/>
    <col min="2" max="2" width="11.140625" style="12" bestFit="1" customWidth="1"/>
    <col min="3" max="3" width="14.140625" style="12" bestFit="1" customWidth="1"/>
    <col min="4" max="4" width="14.7109375" style="12" bestFit="1" customWidth="1"/>
    <col min="5" max="5" width="14.7109375" style="0" customWidth="1"/>
    <col min="6" max="6" width="8.28125" style="0" customWidth="1"/>
    <col min="7" max="7" width="14.28125" style="2" customWidth="1"/>
    <col min="8" max="8" width="9.28125" style="1" customWidth="1"/>
    <col min="9" max="9" width="7.140625" style="1" customWidth="1"/>
    <col min="10" max="10" width="2.28125" style="1" hidden="1" customWidth="1"/>
    <col min="11" max="11" width="9.28125" style="1" customWidth="1"/>
    <col min="12" max="12" width="7.140625" style="1" customWidth="1"/>
    <col min="13" max="13" width="4.57421875" style="1" hidden="1" customWidth="1"/>
    <col min="14" max="14" width="9.28125" style="1" customWidth="1"/>
    <col min="15" max="15" width="7.140625" style="1" customWidth="1"/>
    <col min="16" max="16" width="4.57421875" style="1" hidden="1" customWidth="1"/>
    <col min="17" max="17" width="9.28125" style="1" customWidth="1"/>
    <col min="18" max="18" width="7.140625" style="1" customWidth="1"/>
    <col min="19" max="19" width="4.57421875" style="1" hidden="1" customWidth="1"/>
    <col min="20" max="218" width="9.140625" style="0" customWidth="1"/>
    <col min="219" max="219" width="12.8515625" style="0" customWidth="1"/>
  </cols>
  <sheetData>
    <row r="1" spans="1:19" ht="88.5" customHeight="1">
      <c r="A1" s="119" t="s">
        <v>5</v>
      </c>
      <c r="B1" s="122" t="s">
        <v>317</v>
      </c>
      <c r="C1" s="122"/>
      <c r="D1" s="122"/>
      <c r="E1" s="122"/>
      <c r="F1" s="122"/>
      <c r="G1" s="119" t="s">
        <v>5</v>
      </c>
      <c r="H1" s="108" t="s">
        <v>310</v>
      </c>
      <c r="I1" s="125"/>
      <c r="J1" s="25"/>
      <c r="K1" s="108" t="s">
        <v>311</v>
      </c>
      <c r="L1" s="109"/>
      <c r="M1" s="26"/>
      <c r="N1" s="108" t="s">
        <v>312</v>
      </c>
      <c r="O1" s="109"/>
      <c r="P1" s="26"/>
      <c r="Q1" s="108" t="s">
        <v>313</v>
      </c>
      <c r="R1" s="109"/>
      <c r="S1" s="3"/>
    </row>
    <row r="2" spans="1:19" ht="10.5" customHeight="1">
      <c r="A2" s="120"/>
      <c r="B2" s="123"/>
      <c r="C2" s="123"/>
      <c r="D2" s="123"/>
      <c r="E2" s="123"/>
      <c r="F2" s="123"/>
      <c r="G2" s="120"/>
      <c r="H2" s="126" t="s">
        <v>314</v>
      </c>
      <c r="I2" s="127"/>
      <c r="J2" s="22"/>
      <c r="K2" s="110" t="s">
        <v>315</v>
      </c>
      <c r="L2" s="111"/>
      <c r="M2" s="23"/>
      <c r="N2" s="110" t="s">
        <v>368</v>
      </c>
      <c r="O2" s="111"/>
      <c r="P2" s="23"/>
      <c r="Q2" s="110" t="s">
        <v>316</v>
      </c>
      <c r="R2" s="111"/>
      <c r="S2" s="4"/>
    </row>
    <row r="3" spans="1:19" s="1" customFormat="1" ht="15">
      <c r="A3" s="116" t="s">
        <v>3</v>
      </c>
      <c r="B3" s="116" t="s">
        <v>0</v>
      </c>
      <c r="C3" s="116" t="s">
        <v>1</v>
      </c>
      <c r="D3" s="116" t="s">
        <v>2</v>
      </c>
      <c r="E3" s="118" t="s">
        <v>262</v>
      </c>
      <c r="F3" s="118" t="s">
        <v>307</v>
      </c>
      <c r="G3" s="15" t="s">
        <v>308</v>
      </c>
      <c r="H3" s="128"/>
      <c r="I3" s="129"/>
      <c r="J3" s="24"/>
      <c r="K3" s="112"/>
      <c r="L3" s="113"/>
      <c r="M3" s="23"/>
      <c r="N3" s="112"/>
      <c r="O3" s="113"/>
      <c r="P3" s="23"/>
      <c r="Q3" s="112"/>
      <c r="R3" s="113"/>
      <c r="S3" s="4"/>
    </row>
    <row r="4" spans="1:19" s="1" customFormat="1" ht="15">
      <c r="A4" s="117"/>
      <c r="B4" s="117"/>
      <c r="C4" s="117"/>
      <c r="D4" s="117"/>
      <c r="E4" s="117"/>
      <c r="F4" s="117"/>
      <c r="G4" s="16" t="s">
        <v>309</v>
      </c>
      <c r="H4" s="130"/>
      <c r="I4" s="131"/>
      <c r="J4" s="24"/>
      <c r="K4" s="114"/>
      <c r="L4" s="115"/>
      <c r="M4" s="23"/>
      <c r="N4" s="114"/>
      <c r="O4" s="115"/>
      <c r="P4" s="23"/>
      <c r="Q4" s="114"/>
      <c r="R4" s="115"/>
      <c r="S4" s="4"/>
    </row>
    <row r="5" spans="1:21" ht="15">
      <c r="A5" s="65">
        <v>1</v>
      </c>
      <c r="B5" s="96" t="s">
        <v>175</v>
      </c>
      <c r="C5" s="96" t="s">
        <v>189</v>
      </c>
      <c r="D5" s="96" t="s">
        <v>190</v>
      </c>
      <c r="E5" s="32">
        <f aca="true" t="shared" si="0" ref="E5:E36">J5+M5+P5+S5</f>
        <v>4</v>
      </c>
      <c r="F5" s="10">
        <f aca="true" t="shared" si="1" ref="F5:F36">SUM(H5+K5+N5+Q5)-IF(E5&gt;3,MIN(H5,K5,N5,Q5),0)</f>
        <v>2.982456140350877</v>
      </c>
      <c r="G5" s="33">
        <f aca="true" t="shared" si="2" ref="G5:G36">I5+L5+O5+R5</f>
        <v>283</v>
      </c>
      <c r="H5" s="29">
        <f aca="true" t="shared" si="3" ref="H5:H20">I5/57</f>
        <v>0.9824561403508771</v>
      </c>
      <c r="I5" s="27">
        <v>56</v>
      </c>
      <c r="J5" s="28">
        <f aca="true" t="shared" si="4" ref="J5:J36">IF(I5&gt;0,1,0)</f>
        <v>1</v>
      </c>
      <c r="K5" s="31">
        <f>L5/76</f>
        <v>1</v>
      </c>
      <c r="L5" s="30">
        <v>76</v>
      </c>
      <c r="M5" s="64">
        <f aca="true" t="shared" si="5" ref="M5:M36">IF(L5&gt;0,1,)</f>
        <v>1</v>
      </c>
      <c r="N5" s="31">
        <f>O5/76</f>
        <v>0.9342105263157895</v>
      </c>
      <c r="O5" s="64">
        <v>71</v>
      </c>
      <c r="P5" s="64">
        <f aca="true" t="shared" si="6" ref="P5:P36">IF(O5&gt;0,1,)</f>
        <v>1</v>
      </c>
      <c r="Q5" s="31">
        <f aca="true" t="shared" si="7" ref="Q5:Q24">R5/80</f>
        <v>1</v>
      </c>
      <c r="R5" s="30">
        <v>80</v>
      </c>
      <c r="S5" s="5">
        <f aca="true" t="shared" si="8" ref="S5:S36">IF(R5&gt;0,1,)</f>
        <v>1</v>
      </c>
      <c r="T5" s="53"/>
      <c r="U5" s="79"/>
    </row>
    <row r="6" spans="1:20" ht="15" customHeight="1">
      <c r="A6" s="66">
        <v>2</v>
      </c>
      <c r="B6" s="95" t="s">
        <v>133</v>
      </c>
      <c r="C6" s="95" t="s">
        <v>134</v>
      </c>
      <c r="D6" s="95" t="s">
        <v>135</v>
      </c>
      <c r="E6" s="63">
        <f t="shared" si="0"/>
        <v>4</v>
      </c>
      <c r="F6" s="10">
        <f t="shared" si="1"/>
        <v>2.9111842105263155</v>
      </c>
      <c r="G6" s="34">
        <f t="shared" si="2"/>
        <v>276</v>
      </c>
      <c r="H6" s="31">
        <f t="shared" si="3"/>
        <v>0.8947368421052632</v>
      </c>
      <c r="I6" s="30">
        <v>51</v>
      </c>
      <c r="J6" s="28">
        <f t="shared" si="4"/>
        <v>1</v>
      </c>
      <c r="K6" s="31">
        <f>L6/76</f>
        <v>0.9736842105263158</v>
      </c>
      <c r="L6" s="76">
        <v>74</v>
      </c>
      <c r="M6" s="64">
        <f t="shared" si="5"/>
        <v>1</v>
      </c>
      <c r="N6" s="31">
        <f>O6/76</f>
        <v>1</v>
      </c>
      <c r="O6" s="7">
        <v>76</v>
      </c>
      <c r="P6" s="64">
        <f t="shared" si="6"/>
        <v>1</v>
      </c>
      <c r="Q6" s="31">
        <f t="shared" si="7"/>
        <v>0.9375</v>
      </c>
      <c r="R6" s="30">
        <v>75</v>
      </c>
      <c r="S6" s="5">
        <f t="shared" si="8"/>
        <v>1</v>
      </c>
      <c r="T6" s="53"/>
    </row>
    <row r="7" spans="1:20" ht="15">
      <c r="A7" s="66">
        <v>3</v>
      </c>
      <c r="B7" s="95" t="s">
        <v>99</v>
      </c>
      <c r="C7" s="95" t="s">
        <v>100</v>
      </c>
      <c r="D7" s="95" t="s">
        <v>101</v>
      </c>
      <c r="E7" s="63">
        <f t="shared" si="0"/>
        <v>4</v>
      </c>
      <c r="F7" s="10">
        <f t="shared" si="1"/>
        <v>2.8335526315789474</v>
      </c>
      <c r="G7" s="34">
        <f t="shared" si="2"/>
        <v>266</v>
      </c>
      <c r="H7" s="31">
        <f t="shared" si="3"/>
        <v>0.8245614035087719</v>
      </c>
      <c r="I7" s="30">
        <v>47</v>
      </c>
      <c r="J7" s="28">
        <f t="shared" si="4"/>
        <v>1</v>
      </c>
      <c r="K7" s="31">
        <f>L7/76</f>
        <v>0.9342105263157895</v>
      </c>
      <c r="L7" s="76">
        <v>71</v>
      </c>
      <c r="M7" s="64">
        <f t="shared" si="5"/>
        <v>1</v>
      </c>
      <c r="N7" s="31">
        <f>O7/76</f>
        <v>0.9868421052631579</v>
      </c>
      <c r="O7" s="7">
        <v>75</v>
      </c>
      <c r="P7" s="64">
        <f t="shared" si="6"/>
        <v>1</v>
      </c>
      <c r="Q7" s="31">
        <f t="shared" si="7"/>
        <v>0.9125</v>
      </c>
      <c r="R7" s="30">
        <v>73</v>
      </c>
      <c r="S7" s="5">
        <f t="shared" si="8"/>
        <v>1</v>
      </c>
      <c r="T7" s="53"/>
    </row>
    <row r="8" spans="1:20" ht="15">
      <c r="A8" s="65">
        <v>4</v>
      </c>
      <c r="B8" s="95" t="s">
        <v>130</v>
      </c>
      <c r="C8" s="95" t="s">
        <v>173</v>
      </c>
      <c r="D8" s="95" t="s">
        <v>174</v>
      </c>
      <c r="E8" s="63">
        <f t="shared" si="0"/>
        <v>3</v>
      </c>
      <c r="F8" s="10">
        <f t="shared" si="1"/>
        <v>2.8217105263157896</v>
      </c>
      <c r="G8" s="34">
        <f t="shared" si="2"/>
        <v>200</v>
      </c>
      <c r="H8" s="31">
        <f t="shared" si="3"/>
        <v>0.9473684210526315</v>
      </c>
      <c r="I8" s="30">
        <v>54</v>
      </c>
      <c r="J8" s="28">
        <f t="shared" si="4"/>
        <v>1</v>
      </c>
      <c r="K8" s="31"/>
      <c r="L8" s="30"/>
      <c r="M8" s="64">
        <f t="shared" si="5"/>
        <v>0</v>
      </c>
      <c r="N8" s="31">
        <f>O8/76</f>
        <v>0.9868421052631579</v>
      </c>
      <c r="O8" s="75">
        <v>75</v>
      </c>
      <c r="P8" s="64">
        <f t="shared" si="6"/>
        <v>1</v>
      </c>
      <c r="Q8" s="31">
        <f t="shared" si="7"/>
        <v>0.8875</v>
      </c>
      <c r="R8" s="30">
        <v>71</v>
      </c>
      <c r="S8" s="5">
        <f t="shared" si="8"/>
        <v>1</v>
      </c>
      <c r="T8" s="53"/>
    </row>
    <row r="9" spans="1:20" ht="15">
      <c r="A9" s="100">
        <v>5</v>
      </c>
      <c r="B9" s="95" t="s">
        <v>12</v>
      </c>
      <c r="C9" s="95" t="s">
        <v>13</v>
      </c>
      <c r="D9" s="95" t="s">
        <v>14</v>
      </c>
      <c r="E9" s="63">
        <f t="shared" si="0"/>
        <v>3</v>
      </c>
      <c r="F9" s="10">
        <f t="shared" si="1"/>
        <v>2.7890350877192986</v>
      </c>
      <c r="G9" s="34">
        <f t="shared" si="2"/>
        <v>198</v>
      </c>
      <c r="H9" s="31">
        <f t="shared" si="3"/>
        <v>0.9298245614035088</v>
      </c>
      <c r="I9" s="30">
        <v>53</v>
      </c>
      <c r="J9" s="28">
        <f t="shared" si="4"/>
        <v>1</v>
      </c>
      <c r="K9" s="31">
        <f>L9/76</f>
        <v>0.9342105263157895</v>
      </c>
      <c r="L9" s="30">
        <v>71</v>
      </c>
      <c r="M9" s="64">
        <f t="shared" si="5"/>
        <v>1</v>
      </c>
      <c r="N9" s="31"/>
      <c r="O9" s="75"/>
      <c r="P9" s="64">
        <f t="shared" si="6"/>
        <v>0</v>
      </c>
      <c r="Q9" s="31">
        <f t="shared" si="7"/>
        <v>0.925</v>
      </c>
      <c r="R9" s="30">
        <v>74</v>
      </c>
      <c r="S9" s="5">
        <f t="shared" si="8"/>
        <v>1</v>
      </c>
      <c r="T9" s="53"/>
    </row>
    <row r="10" spans="1:20" ht="15">
      <c r="A10" s="100">
        <v>6</v>
      </c>
      <c r="B10" s="96" t="s">
        <v>77</v>
      </c>
      <c r="C10" s="96" t="s">
        <v>86</v>
      </c>
      <c r="D10" s="96" t="s">
        <v>87</v>
      </c>
      <c r="E10" s="63">
        <f t="shared" si="0"/>
        <v>4</v>
      </c>
      <c r="F10" s="10">
        <f t="shared" si="1"/>
        <v>2.766447368421052</v>
      </c>
      <c r="G10" s="34">
        <f t="shared" si="2"/>
        <v>264</v>
      </c>
      <c r="H10" s="31">
        <f t="shared" si="3"/>
        <v>0.8947368421052632</v>
      </c>
      <c r="I10" s="30">
        <v>51</v>
      </c>
      <c r="J10" s="28">
        <f t="shared" si="4"/>
        <v>1</v>
      </c>
      <c r="K10" s="31">
        <f>L10/76</f>
        <v>0.9342105263157895</v>
      </c>
      <c r="L10" s="76">
        <v>71</v>
      </c>
      <c r="M10" s="64">
        <f t="shared" si="5"/>
        <v>1</v>
      </c>
      <c r="N10" s="31">
        <f>O10/76</f>
        <v>0.881578947368421</v>
      </c>
      <c r="O10" s="30">
        <v>67</v>
      </c>
      <c r="P10" s="64">
        <f t="shared" si="6"/>
        <v>1</v>
      </c>
      <c r="Q10" s="31">
        <f t="shared" si="7"/>
        <v>0.9375</v>
      </c>
      <c r="R10" s="30">
        <v>75</v>
      </c>
      <c r="S10" s="5">
        <f t="shared" si="8"/>
        <v>1</v>
      </c>
      <c r="T10" s="53"/>
    </row>
    <row r="11" spans="1:20" ht="15">
      <c r="A11" s="99">
        <v>7</v>
      </c>
      <c r="B11" s="95" t="s">
        <v>17</v>
      </c>
      <c r="C11" s="95" t="s">
        <v>159</v>
      </c>
      <c r="D11" s="95" t="s">
        <v>161</v>
      </c>
      <c r="E11" s="63">
        <f t="shared" si="0"/>
        <v>3</v>
      </c>
      <c r="F11" s="10">
        <f t="shared" si="1"/>
        <v>2.744517543859649</v>
      </c>
      <c r="G11" s="34">
        <f t="shared" si="2"/>
        <v>196</v>
      </c>
      <c r="H11" s="31">
        <f t="shared" si="3"/>
        <v>0.8596491228070176</v>
      </c>
      <c r="I11" s="30">
        <v>49</v>
      </c>
      <c r="J11" s="28">
        <f t="shared" si="4"/>
        <v>1</v>
      </c>
      <c r="K11" s="31"/>
      <c r="L11" s="76"/>
      <c r="M11" s="64">
        <f t="shared" si="5"/>
        <v>0</v>
      </c>
      <c r="N11" s="31">
        <f>O11/76</f>
        <v>0.9473684210526315</v>
      </c>
      <c r="O11" s="30">
        <v>72</v>
      </c>
      <c r="P11" s="64">
        <f t="shared" si="6"/>
        <v>1</v>
      </c>
      <c r="Q11" s="31">
        <f t="shared" si="7"/>
        <v>0.9375</v>
      </c>
      <c r="R11" s="30">
        <v>75</v>
      </c>
      <c r="S11" s="5">
        <f t="shared" si="8"/>
        <v>1</v>
      </c>
      <c r="T11" s="53"/>
    </row>
    <row r="12" spans="1:20" ht="15">
      <c r="A12" s="100">
        <v>8</v>
      </c>
      <c r="B12" s="95" t="s">
        <v>80</v>
      </c>
      <c r="C12" s="95" t="s">
        <v>95</v>
      </c>
      <c r="D12" s="95" t="s">
        <v>96</v>
      </c>
      <c r="E12" s="63">
        <f t="shared" si="0"/>
        <v>3</v>
      </c>
      <c r="F12" s="10">
        <f t="shared" si="1"/>
        <v>2.7357456140350878</v>
      </c>
      <c r="G12" s="34">
        <f t="shared" si="2"/>
        <v>195</v>
      </c>
      <c r="H12" s="31">
        <f t="shared" si="3"/>
        <v>0.8771929824561403</v>
      </c>
      <c r="I12" s="30">
        <v>50</v>
      </c>
      <c r="J12" s="28">
        <f t="shared" si="4"/>
        <v>1</v>
      </c>
      <c r="K12" s="31">
        <f>L12/76</f>
        <v>0.9210526315789473</v>
      </c>
      <c r="L12" s="76">
        <v>70</v>
      </c>
      <c r="M12" s="64">
        <f t="shared" si="5"/>
        <v>1</v>
      </c>
      <c r="N12" s="31"/>
      <c r="O12" s="30"/>
      <c r="P12" s="64">
        <f t="shared" si="6"/>
        <v>0</v>
      </c>
      <c r="Q12" s="31">
        <f t="shared" si="7"/>
        <v>0.9375</v>
      </c>
      <c r="R12" s="30">
        <v>75</v>
      </c>
      <c r="S12" s="5">
        <f t="shared" si="8"/>
        <v>1</v>
      </c>
      <c r="T12" s="53"/>
    </row>
    <row r="13" spans="1:20" ht="15">
      <c r="A13" s="100">
        <v>9</v>
      </c>
      <c r="B13" s="95" t="s">
        <v>23</v>
      </c>
      <c r="C13" s="95" t="s">
        <v>141</v>
      </c>
      <c r="D13" s="95" t="s">
        <v>142</v>
      </c>
      <c r="E13" s="63">
        <f t="shared" si="0"/>
        <v>4</v>
      </c>
      <c r="F13" s="10">
        <f t="shared" si="1"/>
        <v>2.7171052631578947</v>
      </c>
      <c r="G13" s="34">
        <f t="shared" si="2"/>
        <v>254</v>
      </c>
      <c r="H13" s="31">
        <f t="shared" si="3"/>
        <v>0.7719298245614035</v>
      </c>
      <c r="I13" s="30">
        <v>44</v>
      </c>
      <c r="J13" s="28">
        <f t="shared" si="4"/>
        <v>1</v>
      </c>
      <c r="K13" s="31">
        <f>L13/76</f>
        <v>0.8421052631578947</v>
      </c>
      <c r="L13" s="76">
        <v>64</v>
      </c>
      <c r="M13" s="64">
        <f t="shared" si="5"/>
        <v>1</v>
      </c>
      <c r="N13" s="31">
        <f aca="true" t="shared" si="9" ref="N13:N19">O13/76</f>
        <v>1</v>
      </c>
      <c r="O13" s="30">
        <v>76</v>
      </c>
      <c r="P13" s="64">
        <f t="shared" si="6"/>
        <v>1</v>
      </c>
      <c r="Q13" s="31">
        <f t="shared" si="7"/>
        <v>0.875</v>
      </c>
      <c r="R13" s="30">
        <v>70</v>
      </c>
      <c r="S13" s="5">
        <f t="shared" si="8"/>
        <v>1</v>
      </c>
      <c r="T13" s="53"/>
    </row>
    <row r="14" spans="1:20" ht="15">
      <c r="A14" s="99">
        <v>10</v>
      </c>
      <c r="B14" s="95" t="s">
        <v>9</v>
      </c>
      <c r="C14" s="95" t="s">
        <v>93</v>
      </c>
      <c r="D14" s="95" t="s">
        <v>94</v>
      </c>
      <c r="E14" s="63">
        <f t="shared" si="0"/>
        <v>4</v>
      </c>
      <c r="F14" s="10">
        <f t="shared" si="1"/>
        <v>2.707017543859649</v>
      </c>
      <c r="G14" s="34">
        <f t="shared" si="2"/>
        <v>260</v>
      </c>
      <c r="H14" s="31">
        <f t="shared" si="3"/>
        <v>0.9122807017543859</v>
      </c>
      <c r="I14" s="30">
        <v>52</v>
      </c>
      <c r="J14" s="28">
        <f t="shared" si="4"/>
        <v>1</v>
      </c>
      <c r="K14" s="31">
        <f>L14/76</f>
        <v>0.8947368421052632</v>
      </c>
      <c r="L14" s="30">
        <v>68</v>
      </c>
      <c r="M14" s="64">
        <f t="shared" si="5"/>
        <v>1</v>
      </c>
      <c r="N14" s="31">
        <f t="shared" si="9"/>
        <v>0.8947368421052632</v>
      </c>
      <c r="O14" s="30">
        <v>68</v>
      </c>
      <c r="P14" s="64">
        <f t="shared" si="6"/>
        <v>1</v>
      </c>
      <c r="Q14" s="31">
        <f t="shared" si="7"/>
        <v>0.9</v>
      </c>
      <c r="R14" s="30">
        <v>72</v>
      </c>
      <c r="S14" s="5">
        <f t="shared" si="8"/>
        <v>1</v>
      </c>
      <c r="T14" s="53"/>
    </row>
    <row r="15" spans="1:20" ht="15">
      <c r="A15" s="100">
        <v>11</v>
      </c>
      <c r="B15" s="96" t="s">
        <v>57</v>
      </c>
      <c r="C15" s="96" t="s">
        <v>58</v>
      </c>
      <c r="D15" s="96" t="s">
        <v>59</v>
      </c>
      <c r="E15" s="63">
        <f t="shared" si="0"/>
        <v>4</v>
      </c>
      <c r="F15" s="10">
        <f t="shared" si="1"/>
        <v>2.6901315789473688</v>
      </c>
      <c r="G15" s="34">
        <f t="shared" si="2"/>
        <v>248</v>
      </c>
      <c r="H15" s="31">
        <f t="shared" si="3"/>
        <v>0.9473684210526315</v>
      </c>
      <c r="I15" s="30">
        <v>54</v>
      </c>
      <c r="J15" s="28">
        <f t="shared" si="4"/>
        <v>1</v>
      </c>
      <c r="K15" s="31">
        <f>L15/76</f>
        <v>0.7631578947368421</v>
      </c>
      <c r="L15" s="7">
        <v>58</v>
      </c>
      <c r="M15" s="64">
        <f t="shared" si="5"/>
        <v>1</v>
      </c>
      <c r="N15" s="31">
        <f t="shared" si="9"/>
        <v>0.8552631578947368</v>
      </c>
      <c r="O15" s="76">
        <v>65</v>
      </c>
      <c r="P15" s="64">
        <f t="shared" si="6"/>
        <v>1</v>
      </c>
      <c r="Q15" s="31">
        <f t="shared" si="7"/>
        <v>0.8875</v>
      </c>
      <c r="R15" s="30">
        <v>71</v>
      </c>
      <c r="S15" s="5">
        <f t="shared" si="8"/>
        <v>1</v>
      </c>
      <c r="T15" s="53"/>
    </row>
    <row r="16" spans="1:20" ht="15">
      <c r="A16" s="100">
        <v>12</v>
      </c>
      <c r="B16" s="95" t="s">
        <v>107</v>
      </c>
      <c r="C16" s="95" t="s">
        <v>69</v>
      </c>
      <c r="D16" s="95" t="s">
        <v>108</v>
      </c>
      <c r="E16" s="63">
        <f t="shared" si="0"/>
        <v>4</v>
      </c>
      <c r="F16" s="10">
        <f t="shared" si="1"/>
        <v>2.6888157894736846</v>
      </c>
      <c r="G16" s="34">
        <f t="shared" si="2"/>
        <v>253</v>
      </c>
      <c r="H16" s="31">
        <f t="shared" si="3"/>
        <v>0.7894736842105263</v>
      </c>
      <c r="I16" s="30">
        <v>45</v>
      </c>
      <c r="J16" s="28">
        <f t="shared" si="4"/>
        <v>1</v>
      </c>
      <c r="K16" s="31">
        <f>L16/76</f>
        <v>0.8947368421052632</v>
      </c>
      <c r="L16" s="57">
        <v>68</v>
      </c>
      <c r="M16" s="64">
        <f t="shared" si="5"/>
        <v>1</v>
      </c>
      <c r="N16" s="31">
        <f t="shared" si="9"/>
        <v>0.881578947368421</v>
      </c>
      <c r="O16" s="30">
        <v>67</v>
      </c>
      <c r="P16" s="64">
        <f t="shared" si="6"/>
        <v>1</v>
      </c>
      <c r="Q16" s="31">
        <f t="shared" si="7"/>
        <v>0.9125</v>
      </c>
      <c r="R16" s="30">
        <v>73</v>
      </c>
      <c r="S16" s="5">
        <f t="shared" si="8"/>
        <v>1</v>
      </c>
      <c r="T16" s="53"/>
    </row>
    <row r="17" spans="1:19" ht="15">
      <c r="A17" s="99">
        <v>13</v>
      </c>
      <c r="B17" s="95" t="s">
        <v>34</v>
      </c>
      <c r="C17" s="95" t="s">
        <v>35</v>
      </c>
      <c r="D17" s="95" t="s">
        <v>124</v>
      </c>
      <c r="E17" s="63">
        <f t="shared" si="0"/>
        <v>3</v>
      </c>
      <c r="F17" s="10">
        <f t="shared" si="1"/>
        <v>2.6793859649122806</v>
      </c>
      <c r="G17" s="34">
        <f t="shared" si="2"/>
        <v>191</v>
      </c>
      <c r="H17" s="31">
        <f t="shared" si="3"/>
        <v>0.8596491228070176</v>
      </c>
      <c r="I17" s="30">
        <v>49</v>
      </c>
      <c r="J17" s="28">
        <f t="shared" si="4"/>
        <v>1</v>
      </c>
      <c r="K17" s="31"/>
      <c r="L17" s="57"/>
      <c r="M17" s="64">
        <f t="shared" si="5"/>
        <v>0</v>
      </c>
      <c r="N17" s="31">
        <f t="shared" si="9"/>
        <v>0.8947368421052632</v>
      </c>
      <c r="O17" s="30">
        <v>68</v>
      </c>
      <c r="P17" s="64">
        <f t="shared" si="6"/>
        <v>1</v>
      </c>
      <c r="Q17" s="31">
        <f t="shared" si="7"/>
        <v>0.925</v>
      </c>
      <c r="R17" s="30">
        <v>74</v>
      </c>
      <c r="S17" s="5">
        <f t="shared" si="8"/>
        <v>1</v>
      </c>
    </row>
    <row r="18" spans="1:19" ht="15">
      <c r="A18" s="100">
        <v>14</v>
      </c>
      <c r="B18" s="95" t="s">
        <v>156</v>
      </c>
      <c r="C18" s="95" t="s">
        <v>157</v>
      </c>
      <c r="D18" s="95" t="s">
        <v>158</v>
      </c>
      <c r="E18" s="63">
        <f t="shared" si="0"/>
        <v>4</v>
      </c>
      <c r="F18" s="10">
        <f t="shared" si="1"/>
        <v>2.678289473684211</v>
      </c>
      <c r="G18" s="34">
        <f t="shared" si="2"/>
        <v>254</v>
      </c>
      <c r="H18" s="31">
        <f t="shared" si="3"/>
        <v>0.8245614035087719</v>
      </c>
      <c r="I18" s="30">
        <v>47</v>
      </c>
      <c r="J18" s="28">
        <f t="shared" si="4"/>
        <v>1</v>
      </c>
      <c r="K18" s="31">
        <f aca="true" t="shared" si="10" ref="K18:K29">L18/76</f>
        <v>0.9210526315789473</v>
      </c>
      <c r="L18" s="75">
        <v>70</v>
      </c>
      <c r="M18" s="64">
        <f t="shared" si="5"/>
        <v>1</v>
      </c>
      <c r="N18" s="31">
        <f t="shared" si="9"/>
        <v>0.8947368421052632</v>
      </c>
      <c r="O18" s="30">
        <v>68</v>
      </c>
      <c r="P18" s="64">
        <f t="shared" si="6"/>
        <v>1</v>
      </c>
      <c r="Q18" s="31">
        <f t="shared" si="7"/>
        <v>0.8625</v>
      </c>
      <c r="R18" s="30">
        <v>69</v>
      </c>
      <c r="S18" s="5">
        <f t="shared" si="8"/>
        <v>1</v>
      </c>
    </row>
    <row r="19" spans="1:19" ht="15">
      <c r="A19" s="100">
        <v>15</v>
      </c>
      <c r="B19" s="95" t="s">
        <v>26</v>
      </c>
      <c r="C19" s="95" t="s">
        <v>27</v>
      </c>
      <c r="D19" s="95" t="s">
        <v>28</v>
      </c>
      <c r="E19" s="63">
        <f t="shared" si="0"/>
        <v>4</v>
      </c>
      <c r="F19" s="10">
        <f t="shared" si="1"/>
        <v>2.6578947368421053</v>
      </c>
      <c r="G19" s="34">
        <f t="shared" si="2"/>
        <v>253</v>
      </c>
      <c r="H19" s="31">
        <f t="shared" si="3"/>
        <v>0.8947368421052632</v>
      </c>
      <c r="I19" s="30">
        <v>51</v>
      </c>
      <c r="J19" s="28">
        <f t="shared" si="4"/>
        <v>1</v>
      </c>
      <c r="K19" s="31">
        <f t="shared" si="10"/>
        <v>0.8552631578947368</v>
      </c>
      <c r="L19" s="7">
        <v>65</v>
      </c>
      <c r="M19" s="64">
        <f t="shared" si="5"/>
        <v>1</v>
      </c>
      <c r="N19" s="31">
        <f t="shared" si="9"/>
        <v>0.9078947368421053</v>
      </c>
      <c r="O19" s="30">
        <v>69</v>
      </c>
      <c r="P19" s="64">
        <f t="shared" si="6"/>
        <v>1</v>
      </c>
      <c r="Q19" s="31">
        <f t="shared" si="7"/>
        <v>0.85</v>
      </c>
      <c r="R19" s="30">
        <v>68</v>
      </c>
      <c r="S19" s="5">
        <f t="shared" si="8"/>
        <v>1</v>
      </c>
    </row>
    <row r="20" spans="1:19" ht="15">
      <c r="A20" s="99">
        <v>16</v>
      </c>
      <c r="B20" s="96" t="s">
        <v>9</v>
      </c>
      <c r="C20" s="96" t="s">
        <v>54</v>
      </c>
      <c r="D20" s="96" t="s">
        <v>55</v>
      </c>
      <c r="E20" s="63">
        <f t="shared" si="0"/>
        <v>3</v>
      </c>
      <c r="F20" s="10">
        <f t="shared" si="1"/>
        <v>2.6543859649122807</v>
      </c>
      <c r="G20" s="34">
        <f t="shared" si="2"/>
        <v>190</v>
      </c>
      <c r="H20" s="31">
        <f t="shared" si="3"/>
        <v>0.8070175438596491</v>
      </c>
      <c r="I20" s="30">
        <v>46</v>
      </c>
      <c r="J20" s="28">
        <f t="shared" si="4"/>
        <v>1</v>
      </c>
      <c r="K20" s="31">
        <f t="shared" si="10"/>
        <v>0.9473684210526315</v>
      </c>
      <c r="L20" s="57">
        <v>72</v>
      </c>
      <c r="M20" s="64">
        <f t="shared" si="5"/>
        <v>1</v>
      </c>
      <c r="N20" s="31"/>
      <c r="O20" s="30"/>
      <c r="P20" s="64">
        <f t="shared" si="6"/>
        <v>0</v>
      </c>
      <c r="Q20" s="31">
        <f t="shared" si="7"/>
        <v>0.9</v>
      </c>
      <c r="R20" s="30">
        <v>72</v>
      </c>
      <c r="S20" s="5">
        <f t="shared" si="8"/>
        <v>1</v>
      </c>
    </row>
    <row r="21" spans="1:19" ht="15">
      <c r="A21" s="100">
        <v>17</v>
      </c>
      <c r="B21" s="95" t="s">
        <v>9</v>
      </c>
      <c r="C21" s="95" t="s">
        <v>273</v>
      </c>
      <c r="D21" s="95" t="s">
        <v>274</v>
      </c>
      <c r="E21" s="63">
        <f t="shared" si="0"/>
        <v>3</v>
      </c>
      <c r="F21" s="10">
        <f t="shared" si="1"/>
        <v>2.6526315789473687</v>
      </c>
      <c r="G21" s="34">
        <f t="shared" si="2"/>
        <v>205</v>
      </c>
      <c r="H21" s="31"/>
      <c r="I21" s="30"/>
      <c r="J21" s="28">
        <f t="shared" si="4"/>
        <v>0</v>
      </c>
      <c r="K21" s="31">
        <f t="shared" si="10"/>
        <v>0.9078947368421053</v>
      </c>
      <c r="L21" s="7">
        <v>69</v>
      </c>
      <c r="M21" s="64">
        <f t="shared" si="5"/>
        <v>1</v>
      </c>
      <c r="N21" s="31">
        <f aca="true" t="shared" si="11" ref="N21:N26">O21/76</f>
        <v>0.8947368421052632</v>
      </c>
      <c r="O21" s="30">
        <v>68</v>
      </c>
      <c r="P21" s="64">
        <f t="shared" si="6"/>
        <v>1</v>
      </c>
      <c r="Q21" s="31">
        <f t="shared" si="7"/>
        <v>0.85</v>
      </c>
      <c r="R21" s="30">
        <v>68</v>
      </c>
      <c r="S21" s="5">
        <f t="shared" si="8"/>
        <v>1</v>
      </c>
    </row>
    <row r="22" spans="1:19" ht="15">
      <c r="A22" s="100">
        <v>18</v>
      </c>
      <c r="B22" s="95" t="s">
        <v>144</v>
      </c>
      <c r="C22" s="95" t="s">
        <v>145</v>
      </c>
      <c r="D22" s="95" t="s">
        <v>146</v>
      </c>
      <c r="E22" s="63">
        <f t="shared" si="0"/>
        <v>4</v>
      </c>
      <c r="F22" s="10">
        <f t="shared" si="1"/>
        <v>2.6513157894736845</v>
      </c>
      <c r="G22" s="34">
        <f t="shared" si="2"/>
        <v>251</v>
      </c>
      <c r="H22" s="31">
        <f aca="true" t="shared" si="12" ref="H22:H27">I22/57</f>
        <v>0.8947368421052632</v>
      </c>
      <c r="I22" s="30">
        <v>51</v>
      </c>
      <c r="J22" s="28">
        <f t="shared" si="4"/>
        <v>1</v>
      </c>
      <c r="K22" s="31">
        <f t="shared" si="10"/>
        <v>0.8289473684210527</v>
      </c>
      <c r="L22" s="75">
        <v>63</v>
      </c>
      <c r="M22" s="64">
        <f t="shared" si="5"/>
        <v>1</v>
      </c>
      <c r="N22" s="31">
        <f t="shared" si="11"/>
        <v>0.881578947368421</v>
      </c>
      <c r="O22" s="30">
        <v>67</v>
      </c>
      <c r="P22" s="64">
        <f t="shared" si="6"/>
        <v>1</v>
      </c>
      <c r="Q22" s="31">
        <f t="shared" si="7"/>
        <v>0.875</v>
      </c>
      <c r="R22" s="30">
        <v>70</v>
      </c>
      <c r="S22" s="5">
        <f t="shared" si="8"/>
        <v>1</v>
      </c>
    </row>
    <row r="23" spans="1:19" ht="15">
      <c r="A23" s="99">
        <v>19</v>
      </c>
      <c r="B23" s="95" t="s">
        <v>51</v>
      </c>
      <c r="C23" s="95" t="s">
        <v>52</v>
      </c>
      <c r="D23" s="95" t="s">
        <v>53</v>
      </c>
      <c r="E23" s="63">
        <f t="shared" si="0"/>
        <v>4</v>
      </c>
      <c r="F23" s="10">
        <f t="shared" si="1"/>
        <v>2.6491228070175437</v>
      </c>
      <c r="G23" s="34">
        <f t="shared" si="2"/>
        <v>252</v>
      </c>
      <c r="H23" s="31">
        <f t="shared" si="12"/>
        <v>0.8596491228070176</v>
      </c>
      <c r="I23" s="30">
        <v>49</v>
      </c>
      <c r="J23" s="28">
        <f t="shared" si="4"/>
        <v>1</v>
      </c>
      <c r="K23" s="31">
        <f t="shared" si="10"/>
        <v>0.9078947368421053</v>
      </c>
      <c r="L23" s="75">
        <v>69</v>
      </c>
      <c r="M23" s="64">
        <f t="shared" si="5"/>
        <v>1</v>
      </c>
      <c r="N23" s="31">
        <f t="shared" si="11"/>
        <v>0.881578947368421</v>
      </c>
      <c r="O23" s="30">
        <v>67</v>
      </c>
      <c r="P23" s="64">
        <f t="shared" si="6"/>
        <v>1</v>
      </c>
      <c r="Q23" s="31">
        <f t="shared" si="7"/>
        <v>0.8375</v>
      </c>
      <c r="R23" s="30">
        <v>67</v>
      </c>
      <c r="S23" s="5">
        <f t="shared" si="8"/>
        <v>1</v>
      </c>
    </row>
    <row r="24" spans="1:19" ht="15">
      <c r="A24" s="100">
        <v>20</v>
      </c>
      <c r="B24" s="95" t="s">
        <v>40</v>
      </c>
      <c r="C24" s="95" t="s">
        <v>41</v>
      </c>
      <c r="D24" s="95" t="s">
        <v>165</v>
      </c>
      <c r="E24" s="63">
        <f t="shared" si="0"/>
        <v>4</v>
      </c>
      <c r="F24" s="10">
        <f t="shared" si="1"/>
        <v>2.642543859649123</v>
      </c>
      <c r="G24" s="34">
        <f t="shared" si="2"/>
        <v>253</v>
      </c>
      <c r="H24" s="31">
        <f t="shared" si="12"/>
        <v>0.8596491228070176</v>
      </c>
      <c r="I24" s="30">
        <v>49</v>
      </c>
      <c r="J24" s="28">
        <f t="shared" si="4"/>
        <v>1</v>
      </c>
      <c r="K24" s="31">
        <f t="shared" si="10"/>
        <v>0.8552631578947368</v>
      </c>
      <c r="L24" s="75">
        <v>65</v>
      </c>
      <c r="M24" s="64">
        <f t="shared" si="5"/>
        <v>1</v>
      </c>
      <c r="N24" s="31">
        <f t="shared" si="11"/>
        <v>0.9078947368421053</v>
      </c>
      <c r="O24" s="30">
        <v>69</v>
      </c>
      <c r="P24" s="64">
        <f t="shared" si="6"/>
        <v>1</v>
      </c>
      <c r="Q24" s="31">
        <f t="shared" si="7"/>
        <v>0.875</v>
      </c>
      <c r="R24" s="30">
        <v>70</v>
      </c>
      <c r="S24" s="5">
        <f t="shared" si="8"/>
        <v>1</v>
      </c>
    </row>
    <row r="25" spans="1:19" ht="15">
      <c r="A25" s="100">
        <v>21</v>
      </c>
      <c r="B25" s="96" t="s">
        <v>136</v>
      </c>
      <c r="C25" s="96" t="s">
        <v>137</v>
      </c>
      <c r="D25" s="96" t="s">
        <v>138</v>
      </c>
      <c r="E25" s="63">
        <f t="shared" si="0"/>
        <v>3</v>
      </c>
      <c r="F25" s="10">
        <f t="shared" si="1"/>
        <v>2.6403508771929824</v>
      </c>
      <c r="G25" s="34">
        <f t="shared" si="2"/>
        <v>185</v>
      </c>
      <c r="H25" s="31">
        <f t="shared" si="12"/>
        <v>0.8245614035087719</v>
      </c>
      <c r="I25" s="30">
        <v>47</v>
      </c>
      <c r="J25" s="28">
        <f t="shared" si="4"/>
        <v>1</v>
      </c>
      <c r="K25" s="31">
        <f t="shared" si="10"/>
        <v>0.9473684210526315</v>
      </c>
      <c r="L25" s="75">
        <v>72</v>
      </c>
      <c r="M25" s="64">
        <f t="shared" si="5"/>
        <v>1</v>
      </c>
      <c r="N25" s="31">
        <f t="shared" si="11"/>
        <v>0.868421052631579</v>
      </c>
      <c r="O25" s="30">
        <v>66</v>
      </c>
      <c r="P25" s="64">
        <f t="shared" si="6"/>
        <v>1</v>
      </c>
      <c r="Q25" s="31"/>
      <c r="R25" s="30"/>
      <c r="S25" s="5">
        <f t="shared" si="8"/>
        <v>0</v>
      </c>
    </row>
    <row r="26" spans="1:19" ht="15">
      <c r="A26" s="99">
        <v>22</v>
      </c>
      <c r="B26" s="95" t="s">
        <v>46</v>
      </c>
      <c r="C26" s="95" t="s">
        <v>47</v>
      </c>
      <c r="D26" s="95" t="s">
        <v>48</v>
      </c>
      <c r="E26" s="63">
        <f t="shared" si="0"/>
        <v>4</v>
      </c>
      <c r="F26" s="10">
        <f t="shared" si="1"/>
        <v>2.625657894736842</v>
      </c>
      <c r="G26" s="34">
        <f t="shared" si="2"/>
        <v>251</v>
      </c>
      <c r="H26" s="31">
        <f t="shared" si="12"/>
        <v>0.8947368421052632</v>
      </c>
      <c r="I26" s="30">
        <v>51</v>
      </c>
      <c r="J26" s="28">
        <f t="shared" si="4"/>
        <v>1</v>
      </c>
      <c r="K26" s="31">
        <f t="shared" si="10"/>
        <v>0.8552631578947368</v>
      </c>
      <c r="L26" s="75">
        <v>65</v>
      </c>
      <c r="M26" s="64">
        <f t="shared" si="5"/>
        <v>1</v>
      </c>
      <c r="N26" s="31">
        <f t="shared" si="11"/>
        <v>0.868421052631579</v>
      </c>
      <c r="O26" s="30">
        <v>66</v>
      </c>
      <c r="P26" s="64">
        <f t="shared" si="6"/>
        <v>1</v>
      </c>
      <c r="Q26" s="31">
        <f aca="true" t="shared" si="13" ref="Q26:Q34">R26/80</f>
        <v>0.8625</v>
      </c>
      <c r="R26" s="30">
        <v>69</v>
      </c>
      <c r="S26" s="5">
        <f t="shared" si="8"/>
        <v>1</v>
      </c>
    </row>
    <row r="27" spans="1:19" ht="15">
      <c r="A27" s="100">
        <v>23</v>
      </c>
      <c r="B27" s="95" t="s">
        <v>46</v>
      </c>
      <c r="C27" s="95" t="s">
        <v>139</v>
      </c>
      <c r="D27" s="95" t="s">
        <v>140</v>
      </c>
      <c r="E27" s="63">
        <f t="shared" si="0"/>
        <v>3</v>
      </c>
      <c r="F27" s="10">
        <f t="shared" si="1"/>
        <v>2.5649122807017544</v>
      </c>
      <c r="G27" s="34">
        <f t="shared" si="2"/>
        <v>182</v>
      </c>
      <c r="H27" s="31">
        <f t="shared" si="12"/>
        <v>0.8596491228070176</v>
      </c>
      <c r="I27" s="30">
        <v>49</v>
      </c>
      <c r="J27" s="28">
        <f t="shared" si="4"/>
        <v>1</v>
      </c>
      <c r="K27" s="31">
        <f t="shared" si="10"/>
        <v>0.8552631578947368</v>
      </c>
      <c r="L27" s="75">
        <v>65</v>
      </c>
      <c r="M27" s="64">
        <f t="shared" si="5"/>
        <v>1</v>
      </c>
      <c r="N27" s="31"/>
      <c r="O27" s="30"/>
      <c r="P27" s="64">
        <f t="shared" si="6"/>
        <v>0</v>
      </c>
      <c r="Q27" s="31">
        <f t="shared" si="13"/>
        <v>0.85</v>
      </c>
      <c r="R27" s="30">
        <v>68</v>
      </c>
      <c r="S27" s="5">
        <f t="shared" si="8"/>
        <v>1</v>
      </c>
    </row>
    <row r="28" spans="1:19" ht="15">
      <c r="A28" s="100">
        <v>24</v>
      </c>
      <c r="B28" s="95" t="s">
        <v>292</v>
      </c>
      <c r="C28" s="95" t="s">
        <v>293</v>
      </c>
      <c r="D28" s="95" t="s">
        <v>294</v>
      </c>
      <c r="E28" s="63">
        <f t="shared" si="0"/>
        <v>3</v>
      </c>
      <c r="F28" s="10">
        <f t="shared" si="1"/>
        <v>2.546710526315789</v>
      </c>
      <c r="G28" s="34">
        <f t="shared" si="2"/>
        <v>197</v>
      </c>
      <c r="H28" s="31"/>
      <c r="I28" s="30"/>
      <c r="J28" s="28">
        <f t="shared" si="4"/>
        <v>0</v>
      </c>
      <c r="K28" s="31">
        <f t="shared" si="10"/>
        <v>0.7631578947368421</v>
      </c>
      <c r="L28" s="7">
        <v>58</v>
      </c>
      <c r="M28" s="64">
        <f t="shared" si="5"/>
        <v>1</v>
      </c>
      <c r="N28" s="31">
        <f>O28/76</f>
        <v>0.9210526315789473</v>
      </c>
      <c r="O28" s="30">
        <v>70</v>
      </c>
      <c r="P28" s="64">
        <f t="shared" si="6"/>
        <v>1</v>
      </c>
      <c r="Q28" s="31">
        <f t="shared" si="13"/>
        <v>0.8625</v>
      </c>
      <c r="R28" s="30">
        <v>69</v>
      </c>
      <c r="S28" s="5">
        <f t="shared" si="8"/>
        <v>1</v>
      </c>
    </row>
    <row r="29" spans="1:19" ht="15">
      <c r="A29" s="99">
        <v>25</v>
      </c>
      <c r="B29" s="95" t="s">
        <v>63</v>
      </c>
      <c r="C29" s="95" t="s">
        <v>56</v>
      </c>
      <c r="D29" s="95" t="s">
        <v>64</v>
      </c>
      <c r="E29" s="63">
        <f t="shared" si="0"/>
        <v>3</v>
      </c>
      <c r="F29" s="10">
        <f t="shared" si="1"/>
        <v>2.5368421052631582</v>
      </c>
      <c r="G29" s="34">
        <f t="shared" si="2"/>
        <v>179</v>
      </c>
      <c r="H29" s="31">
        <f>I29/57</f>
        <v>0.8947368421052632</v>
      </c>
      <c r="I29" s="30">
        <v>51</v>
      </c>
      <c r="J29" s="28">
        <f t="shared" si="4"/>
        <v>1</v>
      </c>
      <c r="K29" s="31">
        <f t="shared" si="10"/>
        <v>0.8421052631578947</v>
      </c>
      <c r="L29" s="75">
        <v>64</v>
      </c>
      <c r="M29" s="64">
        <f t="shared" si="5"/>
        <v>1</v>
      </c>
      <c r="N29" s="31"/>
      <c r="O29" s="30"/>
      <c r="P29" s="64">
        <f t="shared" si="6"/>
        <v>0</v>
      </c>
      <c r="Q29" s="31">
        <f t="shared" si="13"/>
        <v>0.8</v>
      </c>
      <c r="R29" s="30">
        <v>64</v>
      </c>
      <c r="S29" s="5">
        <f t="shared" si="8"/>
        <v>1</v>
      </c>
    </row>
    <row r="30" spans="1:19" ht="15">
      <c r="A30" s="100">
        <v>26</v>
      </c>
      <c r="B30" s="96" t="s">
        <v>70</v>
      </c>
      <c r="C30" s="96" t="s">
        <v>171</v>
      </c>
      <c r="D30" s="96" t="s">
        <v>172</v>
      </c>
      <c r="E30" s="63">
        <f t="shared" si="0"/>
        <v>3</v>
      </c>
      <c r="F30" s="10">
        <f t="shared" si="1"/>
        <v>2.517324561403509</v>
      </c>
      <c r="G30" s="34">
        <f t="shared" si="2"/>
        <v>179</v>
      </c>
      <c r="H30" s="31">
        <f>I30/57</f>
        <v>0.8245614035087719</v>
      </c>
      <c r="I30" s="30">
        <v>47</v>
      </c>
      <c r="J30" s="28">
        <f t="shared" si="4"/>
        <v>1</v>
      </c>
      <c r="K30" s="31"/>
      <c r="L30" s="75"/>
      <c r="M30" s="64">
        <f t="shared" si="5"/>
        <v>0</v>
      </c>
      <c r="N30" s="31">
        <f>O30/76</f>
        <v>0.8552631578947368</v>
      </c>
      <c r="O30" s="30">
        <v>65</v>
      </c>
      <c r="P30" s="64">
        <f t="shared" si="6"/>
        <v>1</v>
      </c>
      <c r="Q30" s="31">
        <f t="shared" si="13"/>
        <v>0.8375</v>
      </c>
      <c r="R30" s="30">
        <v>67</v>
      </c>
      <c r="S30" s="5">
        <f t="shared" si="8"/>
        <v>1</v>
      </c>
    </row>
    <row r="31" spans="1:19" ht="15">
      <c r="A31" s="100">
        <v>27</v>
      </c>
      <c r="B31" s="95" t="s">
        <v>63</v>
      </c>
      <c r="C31" s="95" t="s">
        <v>295</v>
      </c>
      <c r="D31" s="95" t="s">
        <v>296</v>
      </c>
      <c r="E31" s="63">
        <f t="shared" si="0"/>
        <v>3</v>
      </c>
      <c r="F31" s="10">
        <f t="shared" si="1"/>
        <v>2.469078947368421</v>
      </c>
      <c r="G31" s="34">
        <f t="shared" si="2"/>
        <v>191</v>
      </c>
      <c r="H31" s="31"/>
      <c r="I31" s="30"/>
      <c r="J31" s="28">
        <f t="shared" si="4"/>
        <v>0</v>
      </c>
      <c r="K31" s="31">
        <f>L31/76</f>
        <v>0.75</v>
      </c>
      <c r="L31" s="7">
        <v>57</v>
      </c>
      <c r="M31" s="64">
        <f t="shared" si="5"/>
        <v>1</v>
      </c>
      <c r="N31" s="31">
        <f>O31/76</f>
        <v>0.881578947368421</v>
      </c>
      <c r="O31" s="30">
        <v>67</v>
      </c>
      <c r="P31" s="64">
        <f t="shared" si="6"/>
        <v>1</v>
      </c>
      <c r="Q31" s="31">
        <f t="shared" si="13"/>
        <v>0.8375</v>
      </c>
      <c r="R31" s="30">
        <v>67</v>
      </c>
      <c r="S31" s="5">
        <f t="shared" si="8"/>
        <v>1</v>
      </c>
    </row>
    <row r="32" spans="1:19" ht="15">
      <c r="A32" s="99">
        <v>28</v>
      </c>
      <c r="B32" s="95" t="s">
        <v>89</v>
      </c>
      <c r="C32" s="95" t="s">
        <v>90</v>
      </c>
      <c r="D32" s="95" t="s">
        <v>4</v>
      </c>
      <c r="E32" s="63">
        <f t="shared" si="0"/>
        <v>4</v>
      </c>
      <c r="F32" s="10">
        <f t="shared" si="1"/>
        <v>2.4546052631578954</v>
      </c>
      <c r="G32" s="34">
        <f t="shared" si="2"/>
        <v>234</v>
      </c>
      <c r="H32" s="31">
        <f aca="true" t="shared" si="14" ref="H32:H39">I32/57</f>
        <v>0.7719298245614035</v>
      </c>
      <c r="I32" s="30">
        <v>44</v>
      </c>
      <c r="J32" s="28">
        <f t="shared" si="4"/>
        <v>1</v>
      </c>
      <c r="K32" s="31">
        <f>L32/76</f>
        <v>0.7763157894736842</v>
      </c>
      <c r="L32" s="75">
        <v>59</v>
      </c>
      <c r="M32" s="64">
        <f t="shared" si="5"/>
        <v>1</v>
      </c>
      <c r="N32" s="31">
        <f>O32/76</f>
        <v>0.8157894736842105</v>
      </c>
      <c r="O32" s="30">
        <v>62</v>
      </c>
      <c r="P32" s="64">
        <f t="shared" si="6"/>
        <v>1</v>
      </c>
      <c r="Q32" s="31">
        <f t="shared" si="13"/>
        <v>0.8625</v>
      </c>
      <c r="R32" s="30">
        <v>69</v>
      </c>
      <c r="S32" s="5">
        <f t="shared" si="8"/>
        <v>1</v>
      </c>
    </row>
    <row r="33" spans="1:19" ht="15">
      <c r="A33" s="100">
        <v>29</v>
      </c>
      <c r="B33" s="95" t="s">
        <v>36</v>
      </c>
      <c r="C33" s="95" t="s">
        <v>42</v>
      </c>
      <c r="D33" s="95" t="s">
        <v>43</v>
      </c>
      <c r="E33" s="63">
        <f t="shared" si="0"/>
        <v>4</v>
      </c>
      <c r="F33" s="10">
        <f t="shared" si="1"/>
        <v>2.3890350877192983</v>
      </c>
      <c r="G33" s="34">
        <f t="shared" si="2"/>
        <v>224</v>
      </c>
      <c r="H33" s="31">
        <f t="shared" si="14"/>
        <v>0.7719298245614035</v>
      </c>
      <c r="I33" s="30">
        <v>44</v>
      </c>
      <c r="J33" s="28">
        <f t="shared" si="4"/>
        <v>1</v>
      </c>
      <c r="K33" s="31">
        <f>L33/76</f>
        <v>0.7105263157894737</v>
      </c>
      <c r="L33" s="57">
        <v>54</v>
      </c>
      <c r="M33" s="64">
        <f t="shared" si="5"/>
        <v>1</v>
      </c>
      <c r="N33" s="31">
        <f>O33/76</f>
        <v>0.8421052631578947</v>
      </c>
      <c r="O33" s="30">
        <v>64</v>
      </c>
      <c r="P33" s="64">
        <f t="shared" si="6"/>
        <v>1</v>
      </c>
      <c r="Q33" s="31">
        <f t="shared" si="13"/>
        <v>0.775</v>
      </c>
      <c r="R33" s="30">
        <v>62</v>
      </c>
      <c r="S33" s="5">
        <f t="shared" si="8"/>
        <v>1</v>
      </c>
    </row>
    <row r="34" spans="1:19" ht="15">
      <c r="A34" s="100">
        <v>30</v>
      </c>
      <c r="B34" s="95" t="s">
        <v>71</v>
      </c>
      <c r="C34" s="95" t="s">
        <v>159</v>
      </c>
      <c r="D34" s="95" t="s">
        <v>160</v>
      </c>
      <c r="E34" s="63">
        <f t="shared" si="0"/>
        <v>3</v>
      </c>
      <c r="F34" s="10">
        <f t="shared" si="1"/>
        <v>2.0546052631578946</v>
      </c>
      <c r="G34" s="34">
        <f t="shared" si="2"/>
        <v>145</v>
      </c>
      <c r="H34" s="31">
        <f t="shared" si="14"/>
        <v>0.7368421052631579</v>
      </c>
      <c r="I34" s="30">
        <v>42</v>
      </c>
      <c r="J34" s="28">
        <f t="shared" si="4"/>
        <v>1</v>
      </c>
      <c r="K34" s="31"/>
      <c r="L34" s="103"/>
      <c r="M34" s="64">
        <f t="shared" si="5"/>
        <v>0</v>
      </c>
      <c r="N34" s="31">
        <f>O34/76</f>
        <v>0.6052631578947368</v>
      </c>
      <c r="O34" s="30">
        <v>46</v>
      </c>
      <c r="P34" s="64">
        <f t="shared" si="6"/>
        <v>1</v>
      </c>
      <c r="Q34" s="31">
        <f t="shared" si="13"/>
        <v>0.7125</v>
      </c>
      <c r="R34" s="30">
        <v>57</v>
      </c>
      <c r="S34" s="5">
        <f t="shared" si="8"/>
        <v>1</v>
      </c>
    </row>
    <row r="35" spans="1:19" ht="15">
      <c r="A35" s="99">
        <v>31</v>
      </c>
      <c r="B35" s="102" t="s">
        <v>17</v>
      </c>
      <c r="C35" s="102" t="s">
        <v>18</v>
      </c>
      <c r="D35" s="102" t="s">
        <v>19</v>
      </c>
      <c r="E35" s="63">
        <f t="shared" si="0"/>
        <v>2</v>
      </c>
      <c r="F35" s="10">
        <f t="shared" si="1"/>
        <v>1.9605263157894737</v>
      </c>
      <c r="G35" s="34">
        <f t="shared" si="2"/>
        <v>130</v>
      </c>
      <c r="H35" s="31">
        <f t="shared" si="14"/>
        <v>1</v>
      </c>
      <c r="I35" s="30">
        <v>57</v>
      </c>
      <c r="J35" s="28">
        <f t="shared" si="4"/>
        <v>1</v>
      </c>
      <c r="K35" s="31">
        <f>L35/76</f>
        <v>0.9605263157894737</v>
      </c>
      <c r="L35" s="7">
        <v>73</v>
      </c>
      <c r="M35" s="64">
        <f t="shared" si="5"/>
        <v>1</v>
      </c>
      <c r="N35" s="31"/>
      <c r="O35" s="104"/>
      <c r="P35" s="64">
        <f t="shared" si="6"/>
        <v>0</v>
      </c>
      <c r="Q35" s="31"/>
      <c r="R35" s="30"/>
      <c r="S35" s="5">
        <f t="shared" si="8"/>
        <v>0</v>
      </c>
    </row>
    <row r="36" spans="1:19" ht="15" customHeight="1">
      <c r="A36" s="100">
        <v>32</v>
      </c>
      <c r="B36" s="101" t="s">
        <v>9</v>
      </c>
      <c r="C36" s="101" t="s">
        <v>10</v>
      </c>
      <c r="D36" s="101" t="s">
        <v>11</v>
      </c>
      <c r="E36" s="63">
        <f t="shared" si="0"/>
        <v>2</v>
      </c>
      <c r="F36" s="10">
        <f t="shared" si="1"/>
        <v>1.8991228070175437</v>
      </c>
      <c r="G36" s="34">
        <f t="shared" si="2"/>
        <v>127</v>
      </c>
      <c r="H36" s="31">
        <f t="shared" si="14"/>
        <v>0.9122807017543859</v>
      </c>
      <c r="I36" s="30">
        <v>52</v>
      </c>
      <c r="J36" s="28">
        <f t="shared" si="4"/>
        <v>1</v>
      </c>
      <c r="K36" s="31">
        <f>L36/76</f>
        <v>0.9868421052631579</v>
      </c>
      <c r="L36" s="7">
        <v>75</v>
      </c>
      <c r="M36" s="64">
        <f t="shared" si="5"/>
        <v>1</v>
      </c>
      <c r="N36" s="31"/>
      <c r="O36" s="30"/>
      <c r="P36" s="64">
        <f t="shared" si="6"/>
        <v>0</v>
      </c>
      <c r="Q36" s="31"/>
      <c r="R36" s="30"/>
      <c r="S36" s="5">
        <f t="shared" si="8"/>
        <v>0</v>
      </c>
    </row>
    <row r="37" spans="1:19" ht="15">
      <c r="A37" s="100">
        <v>33</v>
      </c>
      <c r="B37" s="95" t="s">
        <v>196</v>
      </c>
      <c r="C37" s="95" t="s">
        <v>197</v>
      </c>
      <c r="D37" s="95" t="s">
        <v>198</v>
      </c>
      <c r="E37" s="63">
        <f aca="true" t="shared" si="15" ref="E37:E68">J37+M37+P37+S37</f>
        <v>2</v>
      </c>
      <c r="F37" s="10">
        <f aca="true" t="shared" si="16" ref="F37:F68">SUM(H37+K37+N37+Q37)-IF(E37&gt;3,MIN(H37,K37,N37,Q37),0)</f>
        <v>1.8859649122807016</v>
      </c>
      <c r="G37" s="34">
        <f aca="true" t="shared" si="17" ref="G37:G68">I37+L37+O37+R37</f>
        <v>126</v>
      </c>
      <c r="H37" s="31">
        <f t="shared" si="14"/>
        <v>0.9122807017543859</v>
      </c>
      <c r="I37" s="30">
        <v>52</v>
      </c>
      <c r="J37" s="28">
        <f aca="true" t="shared" si="18" ref="J37:J68">IF(I37&gt;0,1,0)</f>
        <v>1</v>
      </c>
      <c r="K37" s="31">
        <f>L37/76</f>
        <v>0.9736842105263158</v>
      </c>
      <c r="L37" s="7">
        <v>74</v>
      </c>
      <c r="M37" s="64">
        <f aca="true" t="shared" si="19" ref="M37:M68">IF(L37&gt;0,1,)</f>
        <v>1</v>
      </c>
      <c r="N37" s="31"/>
      <c r="O37" s="30"/>
      <c r="P37" s="64">
        <f aca="true" t="shared" si="20" ref="P37:P68">IF(O37&gt;0,1,)</f>
        <v>0</v>
      </c>
      <c r="Q37" s="31"/>
      <c r="R37" s="30"/>
      <c r="S37" s="5">
        <f aca="true" t="shared" si="21" ref="S37:S68">IF(R37&gt;0,1,)</f>
        <v>0</v>
      </c>
    </row>
    <row r="38" spans="1:19" ht="15">
      <c r="A38" s="99">
        <v>34</v>
      </c>
      <c r="B38" s="95" t="s">
        <v>44</v>
      </c>
      <c r="C38" s="95" t="s">
        <v>45</v>
      </c>
      <c r="D38" s="95" t="s">
        <v>105</v>
      </c>
      <c r="E38" s="63">
        <f t="shared" si="15"/>
        <v>2</v>
      </c>
      <c r="F38" s="10">
        <f t="shared" si="16"/>
        <v>1.8377192982456139</v>
      </c>
      <c r="G38" s="34">
        <f t="shared" si="17"/>
        <v>123</v>
      </c>
      <c r="H38" s="31">
        <f t="shared" si="14"/>
        <v>0.8771929824561403</v>
      </c>
      <c r="I38" s="30">
        <v>50</v>
      </c>
      <c r="J38" s="28">
        <f t="shared" si="18"/>
        <v>1</v>
      </c>
      <c r="K38" s="31">
        <f>L38/76</f>
        <v>0.9605263157894737</v>
      </c>
      <c r="L38" s="57">
        <v>73</v>
      </c>
      <c r="M38" s="64">
        <f t="shared" si="19"/>
        <v>1</v>
      </c>
      <c r="N38" s="31"/>
      <c r="O38" s="30"/>
      <c r="P38" s="64">
        <f t="shared" si="20"/>
        <v>0</v>
      </c>
      <c r="Q38" s="31"/>
      <c r="R38" s="30"/>
      <c r="S38" s="5">
        <f t="shared" si="21"/>
        <v>0</v>
      </c>
    </row>
    <row r="39" spans="1:19" ht="15">
      <c r="A39" s="100">
        <v>35</v>
      </c>
      <c r="B39" s="95" t="s">
        <v>29</v>
      </c>
      <c r="C39" s="95" t="s">
        <v>30</v>
      </c>
      <c r="D39" s="95" t="s">
        <v>31</v>
      </c>
      <c r="E39" s="63">
        <f t="shared" si="15"/>
        <v>2</v>
      </c>
      <c r="F39" s="10">
        <f t="shared" si="16"/>
        <v>1.7894736842105263</v>
      </c>
      <c r="G39" s="34">
        <f t="shared" si="17"/>
        <v>119</v>
      </c>
      <c r="H39" s="31">
        <f t="shared" si="14"/>
        <v>0.8947368421052632</v>
      </c>
      <c r="I39" s="30">
        <v>51</v>
      </c>
      <c r="J39" s="28">
        <f t="shared" si="18"/>
        <v>1</v>
      </c>
      <c r="K39" s="31">
        <f>L39/76</f>
        <v>0.8947368421052632</v>
      </c>
      <c r="L39" s="57">
        <v>68</v>
      </c>
      <c r="M39" s="64">
        <f t="shared" si="19"/>
        <v>1</v>
      </c>
      <c r="N39" s="31"/>
      <c r="O39" s="30"/>
      <c r="P39" s="64">
        <f t="shared" si="20"/>
        <v>0</v>
      </c>
      <c r="Q39" s="31"/>
      <c r="R39" s="30"/>
      <c r="S39" s="5">
        <f t="shared" si="21"/>
        <v>0</v>
      </c>
    </row>
    <row r="40" spans="1:19" ht="15">
      <c r="A40" s="100">
        <v>36</v>
      </c>
      <c r="B40" s="102" t="s">
        <v>17</v>
      </c>
      <c r="C40" s="102" t="s">
        <v>58</v>
      </c>
      <c r="D40" s="102" t="s">
        <v>203</v>
      </c>
      <c r="E40" s="63">
        <f t="shared" si="15"/>
        <v>2</v>
      </c>
      <c r="F40" s="10">
        <f t="shared" si="16"/>
        <v>1.7848684210526315</v>
      </c>
      <c r="G40" s="34">
        <f t="shared" si="17"/>
        <v>139</v>
      </c>
      <c r="H40" s="31"/>
      <c r="I40" s="30"/>
      <c r="J40" s="28">
        <f t="shared" si="18"/>
        <v>0</v>
      </c>
      <c r="K40" s="31"/>
      <c r="L40" s="57"/>
      <c r="M40" s="64">
        <f t="shared" si="19"/>
        <v>0</v>
      </c>
      <c r="N40" s="31">
        <f>O40/76</f>
        <v>0.9473684210526315</v>
      </c>
      <c r="O40" s="30">
        <v>72</v>
      </c>
      <c r="P40" s="64">
        <f t="shared" si="20"/>
        <v>1</v>
      </c>
      <c r="Q40" s="31">
        <f>R40/80</f>
        <v>0.8375</v>
      </c>
      <c r="R40" s="30">
        <v>67</v>
      </c>
      <c r="S40" s="5">
        <f t="shared" si="21"/>
        <v>1</v>
      </c>
    </row>
    <row r="41" spans="1:19" ht="15">
      <c r="A41" s="99">
        <v>37</v>
      </c>
      <c r="B41" s="95" t="s">
        <v>23</v>
      </c>
      <c r="C41" s="95" t="s">
        <v>24</v>
      </c>
      <c r="D41" s="95" t="s">
        <v>25</v>
      </c>
      <c r="E41" s="63">
        <f t="shared" si="15"/>
        <v>2</v>
      </c>
      <c r="F41" s="10">
        <f t="shared" si="16"/>
        <v>1.763157894736842</v>
      </c>
      <c r="G41" s="34">
        <f t="shared" si="17"/>
        <v>117</v>
      </c>
      <c r="H41" s="31">
        <f>I41/57</f>
        <v>0.8947368421052632</v>
      </c>
      <c r="I41" s="30">
        <v>51</v>
      </c>
      <c r="J41" s="28">
        <f t="shared" si="18"/>
        <v>1</v>
      </c>
      <c r="K41" s="31">
        <f>L41/76</f>
        <v>0.868421052631579</v>
      </c>
      <c r="L41" s="75">
        <v>66</v>
      </c>
      <c r="M41" s="64">
        <f t="shared" si="19"/>
        <v>1</v>
      </c>
      <c r="N41" s="31"/>
      <c r="O41" s="30"/>
      <c r="P41" s="64">
        <f t="shared" si="20"/>
        <v>0</v>
      </c>
      <c r="Q41" s="31"/>
      <c r="R41" s="30"/>
      <c r="S41" s="5">
        <f t="shared" si="21"/>
        <v>0</v>
      </c>
    </row>
    <row r="42" spans="1:19" ht="15">
      <c r="A42" s="100">
        <v>38</v>
      </c>
      <c r="B42" s="101" t="s">
        <v>121</v>
      </c>
      <c r="C42" s="101" t="s">
        <v>122</v>
      </c>
      <c r="D42" s="101" t="s">
        <v>123</v>
      </c>
      <c r="E42" s="63">
        <f t="shared" si="15"/>
        <v>2</v>
      </c>
      <c r="F42" s="10">
        <f t="shared" si="16"/>
        <v>1.75</v>
      </c>
      <c r="G42" s="34">
        <f t="shared" si="17"/>
        <v>117</v>
      </c>
      <c r="H42" s="31">
        <f>I42/57</f>
        <v>0.8421052631578947</v>
      </c>
      <c r="I42" s="30">
        <v>48</v>
      </c>
      <c r="J42" s="28">
        <f t="shared" si="18"/>
        <v>1</v>
      </c>
      <c r="K42" s="31">
        <f>L42/76</f>
        <v>0.9078947368421053</v>
      </c>
      <c r="L42" s="103">
        <v>69</v>
      </c>
      <c r="M42" s="64">
        <f t="shared" si="19"/>
        <v>1</v>
      </c>
      <c r="N42" s="31"/>
      <c r="O42" s="30"/>
      <c r="P42" s="64">
        <f t="shared" si="20"/>
        <v>0</v>
      </c>
      <c r="Q42" s="31"/>
      <c r="R42" s="30"/>
      <c r="S42" s="5">
        <f t="shared" si="21"/>
        <v>0</v>
      </c>
    </row>
    <row r="43" spans="1:19" ht="15">
      <c r="A43" s="100">
        <v>39</v>
      </c>
      <c r="B43" s="95" t="s">
        <v>287</v>
      </c>
      <c r="C43" s="95" t="s">
        <v>288</v>
      </c>
      <c r="D43" s="95" t="s">
        <v>289</v>
      </c>
      <c r="E43" s="63">
        <f t="shared" si="15"/>
        <v>2</v>
      </c>
      <c r="F43" s="10">
        <f t="shared" si="16"/>
        <v>1.736842105263158</v>
      </c>
      <c r="G43" s="34">
        <f t="shared" si="17"/>
        <v>132</v>
      </c>
      <c r="H43" s="31"/>
      <c r="I43" s="30"/>
      <c r="J43" s="28">
        <f t="shared" si="18"/>
        <v>0</v>
      </c>
      <c r="K43" s="31">
        <f>L43/76</f>
        <v>0.8289473684210527</v>
      </c>
      <c r="L43" s="7">
        <v>63</v>
      </c>
      <c r="M43" s="64">
        <f t="shared" si="19"/>
        <v>1</v>
      </c>
      <c r="N43" s="31">
        <f>O43/76</f>
        <v>0.9078947368421053</v>
      </c>
      <c r="O43" s="30">
        <v>69</v>
      </c>
      <c r="P43" s="64">
        <f t="shared" si="20"/>
        <v>1</v>
      </c>
      <c r="Q43" s="31"/>
      <c r="R43" s="30"/>
      <c r="S43" s="5">
        <f t="shared" si="21"/>
        <v>0</v>
      </c>
    </row>
    <row r="44" spans="1:19" ht="15">
      <c r="A44" s="99">
        <v>40</v>
      </c>
      <c r="B44" s="95" t="s">
        <v>20</v>
      </c>
      <c r="C44" s="95" t="s">
        <v>21</v>
      </c>
      <c r="D44" s="95" t="s">
        <v>22</v>
      </c>
      <c r="E44" s="63">
        <f t="shared" si="15"/>
        <v>2</v>
      </c>
      <c r="F44" s="10">
        <f t="shared" si="16"/>
        <v>1.7280701754385965</v>
      </c>
      <c r="G44" s="34">
        <f t="shared" si="17"/>
        <v>115</v>
      </c>
      <c r="H44" s="31">
        <f aca="true" t="shared" si="22" ref="H44:H53">I44/57</f>
        <v>0.8596491228070176</v>
      </c>
      <c r="I44" s="30">
        <v>49</v>
      </c>
      <c r="J44" s="28">
        <f t="shared" si="18"/>
        <v>1</v>
      </c>
      <c r="K44" s="31">
        <f>L44/76</f>
        <v>0.868421052631579</v>
      </c>
      <c r="L44" s="75">
        <v>66</v>
      </c>
      <c r="M44" s="64">
        <f t="shared" si="19"/>
        <v>1</v>
      </c>
      <c r="N44" s="31"/>
      <c r="O44" s="30"/>
      <c r="P44" s="64">
        <f t="shared" si="20"/>
        <v>0</v>
      </c>
      <c r="Q44" s="31"/>
      <c r="R44" s="30"/>
      <c r="S44" s="5">
        <f t="shared" si="21"/>
        <v>0</v>
      </c>
    </row>
    <row r="45" spans="1:19" ht="15">
      <c r="A45" s="100">
        <v>41</v>
      </c>
      <c r="B45" s="102" t="s">
        <v>15</v>
      </c>
      <c r="C45" s="102" t="s">
        <v>109</v>
      </c>
      <c r="D45" s="102" t="s">
        <v>110</v>
      </c>
      <c r="E45" s="63">
        <f t="shared" si="15"/>
        <v>2</v>
      </c>
      <c r="F45" s="10">
        <f t="shared" si="16"/>
        <v>1.723684210526316</v>
      </c>
      <c r="G45" s="34">
        <f t="shared" si="17"/>
        <v>116</v>
      </c>
      <c r="H45" s="31">
        <f t="shared" si="22"/>
        <v>0.7894736842105263</v>
      </c>
      <c r="I45" s="30">
        <v>45</v>
      </c>
      <c r="J45" s="28">
        <f t="shared" si="18"/>
        <v>1</v>
      </c>
      <c r="K45" s="31">
        <f>L45/76</f>
        <v>0.9342105263157895</v>
      </c>
      <c r="L45" s="75">
        <v>71</v>
      </c>
      <c r="M45" s="64">
        <f t="shared" si="19"/>
        <v>1</v>
      </c>
      <c r="N45" s="31"/>
      <c r="O45" s="30"/>
      <c r="P45" s="64">
        <f t="shared" si="20"/>
        <v>0</v>
      </c>
      <c r="Q45" s="31"/>
      <c r="R45" s="30"/>
      <c r="S45" s="5">
        <f t="shared" si="21"/>
        <v>0</v>
      </c>
    </row>
    <row r="46" spans="1:19" ht="15">
      <c r="A46" s="100">
        <v>42</v>
      </c>
      <c r="B46" s="101" t="s">
        <v>68</v>
      </c>
      <c r="C46" s="101" t="s">
        <v>250</v>
      </c>
      <c r="D46" s="101" t="s">
        <v>202</v>
      </c>
      <c r="E46" s="63">
        <f t="shared" si="15"/>
        <v>2</v>
      </c>
      <c r="F46" s="10">
        <f t="shared" si="16"/>
        <v>1.7221491228070176</v>
      </c>
      <c r="G46" s="34">
        <f t="shared" si="17"/>
        <v>118</v>
      </c>
      <c r="H46" s="31">
        <f t="shared" si="22"/>
        <v>0.8596491228070176</v>
      </c>
      <c r="I46" s="30">
        <v>49</v>
      </c>
      <c r="J46" s="28">
        <f t="shared" si="18"/>
        <v>1</v>
      </c>
      <c r="K46" s="31"/>
      <c r="L46" s="75"/>
      <c r="M46" s="64">
        <f t="shared" si="19"/>
        <v>0</v>
      </c>
      <c r="N46" s="31"/>
      <c r="O46" s="30"/>
      <c r="P46" s="64">
        <f t="shared" si="20"/>
        <v>0</v>
      </c>
      <c r="Q46" s="31">
        <f>R46/80</f>
        <v>0.8625</v>
      </c>
      <c r="R46" s="30">
        <v>69</v>
      </c>
      <c r="S46" s="5">
        <f t="shared" si="21"/>
        <v>1</v>
      </c>
    </row>
    <row r="47" spans="1:19" ht="15">
      <c r="A47" s="99">
        <v>43</v>
      </c>
      <c r="B47" s="95" t="s">
        <v>32</v>
      </c>
      <c r="C47" s="95" t="s">
        <v>33</v>
      </c>
      <c r="D47" s="95" t="s">
        <v>88</v>
      </c>
      <c r="E47" s="63">
        <f t="shared" si="15"/>
        <v>2</v>
      </c>
      <c r="F47" s="10">
        <f t="shared" si="16"/>
        <v>1.719298245614035</v>
      </c>
      <c r="G47" s="34">
        <f t="shared" si="17"/>
        <v>114</v>
      </c>
      <c r="H47" s="31">
        <f t="shared" si="22"/>
        <v>0.8771929824561403</v>
      </c>
      <c r="I47" s="30">
        <v>50</v>
      </c>
      <c r="J47" s="28">
        <f t="shared" si="18"/>
        <v>1</v>
      </c>
      <c r="K47" s="31">
        <f>L47/76</f>
        <v>0.8421052631578947</v>
      </c>
      <c r="L47" s="75">
        <v>64</v>
      </c>
      <c r="M47" s="64">
        <f t="shared" si="19"/>
        <v>1</v>
      </c>
      <c r="N47" s="31"/>
      <c r="O47" s="30"/>
      <c r="P47" s="64">
        <f t="shared" si="20"/>
        <v>0</v>
      </c>
      <c r="Q47" s="31"/>
      <c r="R47" s="30"/>
      <c r="S47" s="5">
        <f t="shared" si="21"/>
        <v>0</v>
      </c>
    </row>
    <row r="48" spans="1:19" ht="15">
      <c r="A48" s="100">
        <v>44</v>
      </c>
      <c r="B48" s="95" t="s">
        <v>15</v>
      </c>
      <c r="C48" s="95" t="s">
        <v>16</v>
      </c>
      <c r="D48" s="95" t="s">
        <v>143</v>
      </c>
      <c r="E48" s="63">
        <f t="shared" si="15"/>
        <v>2</v>
      </c>
      <c r="F48" s="10">
        <f t="shared" si="16"/>
        <v>1.6969298245614035</v>
      </c>
      <c r="G48" s="34">
        <f t="shared" si="17"/>
        <v>118</v>
      </c>
      <c r="H48" s="31">
        <f t="shared" si="22"/>
        <v>0.7719298245614035</v>
      </c>
      <c r="I48" s="30">
        <v>44</v>
      </c>
      <c r="J48" s="28">
        <f t="shared" si="18"/>
        <v>1</v>
      </c>
      <c r="K48" s="31"/>
      <c r="L48" s="75"/>
      <c r="M48" s="64">
        <f t="shared" si="19"/>
        <v>0</v>
      </c>
      <c r="N48" s="31"/>
      <c r="O48" s="30"/>
      <c r="P48" s="64">
        <f t="shared" si="20"/>
        <v>0</v>
      </c>
      <c r="Q48" s="31">
        <f>R48/80</f>
        <v>0.925</v>
      </c>
      <c r="R48" s="30">
        <v>74</v>
      </c>
      <c r="S48" s="5">
        <f t="shared" si="21"/>
        <v>1</v>
      </c>
    </row>
    <row r="49" spans="1:19" ht="15">
      <c r="A49" s="100">
        <v>45</v>
      </c>
      <c r="B49" s="95" t="s">
        <v>60</v>
      </c>
      <c r="C49" s="95" t="s">
        <v>35</v>
      </c>
      <c r="D49" s="95" t="s">
        <v>61</v>
      </c>
      <c r="E49" s="63">
        <f t="shared" si="15"/>
        <v>2</v>
      </c>
      <c r="F49" s="10">
        <f t="shared" si="16"/>
        <v>1.6269736842105265</v>
      </c>
      <c r="G49" s="34">
        <f t="shared" si="17"/>
        <v>112</v>
      </c>
      <c r="H49" s="31">
        <f t="shared" si="22"/>
        <v>0.7894736842105263</v>
      </c>
      <c r="I49" s="30">
        <v>45</v>
      </c>
      <c r="J49" s="28">
        <f t="shared" si="18"/>
        <v>1</v>
      </c>
      <c r="K49" s="31"/>
      <c r="L49" s="103"/>
      <c r="M49" s="64">
        <f t="shared" si="19"/>
        <v>0</v>
      </c>
      <c r="N49" s="31"/>
      <c r="O49" s="30"/>
      <c r="P49" s="64">
        <f t="shared" si="20"/>
        <v>0</v>
      </c>
      <c r="Q49" s="31">
        <f>R49/80</f>
        <v>0.8375</v>
      </c>
      <c r="R49" s="30">
        <v>67</v>
      </c>
      <c r="S49" s="5">
        <f t="shared" si="21"/>
        <v>1</v>
      </c>
    </row>
    <row r="50" spans="1:19" ht="15">
      <c r="A50" s="99">
        <v>46</v>
      </c>
      <c r="B50" s="102" t="s">
        <v>111</v>
      </c>
      <c r="C50" s="102" t="s">
        <v>112</v>
      </c>
      <c r="D50" s="102" t="s">
        <v>113</v>
      </c>
      <c r="E50" s="63">
        <f t="shared" si="15"/>
        <v>2</v>
      </c>
      <c r="F50" s="10">
        <f t="shared" si="16"/>
        <v>1.6096491228070176</v>
      </c>
      <c r="G50" s="34">
        <f t="shared" si="17"/>
        <v>107</v>
      </c>
      <c r="H50" s="31">
        <f t="shared" si="22"/>
        <v>0.8070175438596491</v>
      </c>
      <c r="I50" s="30">
        <v>46</v>
      </c>
      <c r="J50" s="28">
        <f t="shared" si="18"/>
        <v>1</v>
      </c>
      <c r="K50" s="31">
        <f>L50/76</f>
        <v>0.8026315789473685</v>
      </c>
      <c r="L50" s="75">
        <v>61</v>
      </c>
      <c r="M50" s="64">
        <f t="shared" si="19"/>
        <v>1</v>
      </c>
      <c r="N50" s="31"/>
      <c r="O50" s="30"/>
      <c r="P50" s="64">
        <f t="shared" si="20"/>
        <v>0</v>
      </c>
      <c r="Q50" s="31"/>
      <c r="R50" s="30"/>
      <c r="S50" s="5">
        <f t="shared" si="21"/>
        <v>0</v>
      </c>
    </row>
    <row r="51" spans="1:19" ht="15">
      <c r="A51" s="100">
        <v>47</v>
      </c>
      <c r="B51" s="95" t="s">
        <v>37</v>
      </c>
      <c r="C51" s="95" t="s">
        <v>38</v>
      </c>
      <c r="D51" s="95" t="s">
        <v>39</v>
      </c>
      <c r="E51" s="63">
        <f t="shared" si="15"/>
        <v>2</v>
      </c>
      <c r="F51" s="10">
        <f t="shared" si="16"/>
        <v>1.543859649122807</v>
      </c>
      <c r="G51" s="34">
        <f t="shared" si="17"/>
        <v>102</v>
      </c>
      <c r="H51" s="31">
        <f t="shared" si="22"/>
        <v>0.8070175438596491</v>
      </c>
      <c r="I51" s="30">
        <v>46</v>
      </c>
      <c r="J51" s="28">
        <f t="shared" si="18"/>
        <v>1</v>
      </c>
      <c r="K51" s="31">
        <f>L51/76</f>
        <v>0.7368421052631579</v>
      </c>
      <c r="L51" s="75">
        <v>56</v>
      </c>
      <c r="M51" s="64">
        <f t="shared" si="19"/>
        <v>1</v>
      </c>
      <c r="N51" s="31"/>
      <c r="O51" s="30"/>
      <c r="P51" s="64">
        <f t="shared" si="20"/>
        <v>0</v>
      </c>
      <c r="Q51" s="31"/>
      <c r="R51" s="30"/>
      <c r="S51" s="5">
        <f t="shared" si="21"/>
        <v>0</v>
      </c>
    </row>
    <row r="52" spans="1:19" ht="15">
      <c r="A52" s="100">
        <v>48</v>
      </c>
      <c r="B52" s="101" t="s">
        <v>77</v>
      </c>
      <c r="C52" s="101" t="s">
        <v>114</v>
      </c>
      <c r="D52" s="101" t="s">
        <v>115</v>
      </c>
      <c r="E52" s="63">
        <f t="shared" si="15"/>
        <v>2</v>
      </c>
      <c r="F52" s="10">
        <f t="shared" si="16"/>
        <v>1.539473684210526</v>
      </c>
      <c r="G52" s="34">
        <f t="shared" si="17"/>
        <v>101</v>
      </c>
      <c r="H52" s="31">
        <f t="shared" si="22"/>
        <v>0.8421052631578947</v>
      </c>
      <c r="I52" s="30">
        <v>48</v>
      </c>
      <c r="J52" s="28">
        <f t="shared" si="18"/>
        <v>1</v>
      </c>
      <c r="K52" s="31">
        <f>L52/76</f>
        <v>0.6973684210526315</v>
      </c>
      <c r="L52" s="75">
        <v>53</v>
      </c>
      <c r="M52" s="64">
        <f t="shared" si="19"/>
        <v>1</v>
      </c>
      <c r="N52" s="31"/>
      <c r="O52" s="30"/>
      <c r="P52" s="64">
        <f t="shared" si="20"/>
        <v>0</v>
      </c>
      <c r="Q52" s="31"/>
      <c r="R52" s="30"/>
      <c r="S52" s="5">
        <f t="shared" si="21"/>
        <v>0</v>
      </c>
    </row>
    <row r="53" spans="1:19" ht="15">
      <c r="A53" s="99">
        <v>49</v>
      </c>
      <c r="B53" s="95" t="s">
        <v>46</v>
      </c>
      <c r="C53" s="95" t="s">
        <v>49</v>
      </c>
      <c r="D53" s="95" t="s">
        <v>50</v>
      </c>
      <c r="E53" s="63">
        <f t="shared" si="15"/>
        <v>2</v>
      </c>
      <c r="F53" s="10">
        <f t="shared" si="16"/>
        <v>1.5219298245614035</v>
      </c>
      <c r="G53" s="34">
        <f t="shared" si="17"/>
        <v>103</v>
      </c>
      <c r="H53" s="31">
        <f t="shared" si="22"/>
        <v>0.6666666666666666</v>
      </c>
      <c r="I53" s="30">
        <v>38</v>
      </c>
      <c r="J53" s="28">
        <f t="shared" si="18"/>
        <v>1</v>
      </c>
      <c r="K53" s="31">
        <f>L53/76</f>
        <v>0.8552631578947368</v>
      </c>
      <c r="L53" s="75">
        <v>65</v>
      </c>
      <c r="M53" s="64">
        <f t="shared" si="19"/>
        <v>1</v>
      </c>
      <c r="N53" s="31"/>
      <c r="O53" s="30"/>
      <c r="P53" s="64">
        <f t="shared" si="20"/>
        <v>0</v>
      </c>
      <c r="Q53" s="31"/>
      <c r="R53" s="30"/>
      <c r="S53" s="5">
        <f t="shared" si="21"/>
        <v>0</v>
      </c>
    </row>
    <row r="54" spans="1:19" ht="15">
      <c r="A54" s="100">
        <v>50</v>
      </c>
      <c r="B54" s="102" t="s">
        <v>287</v>
      </c>
      <c r="C54" s="102" t="s">
        <v>381</v>
      </c>
      <c r="D54" s="102" t="s">
        <v>382</v>
      </c>
      <c r="E54" s="63">
        <f t="shared" si="15"/>
        <v>2</v>
      </c>
      <c r="F54" s="10">
        <f t="shared" si="16"/>
        <v>1.5177631578947368</v>
      </c>
      <c r="G54" s="34">
        <f t="shared" si="17"/>
        <v>118</v>
      </c>
      <c r="H54" s="31"/>
      <c r="I54" s="30"/>
      <c r="J54" s="28">
        <f t="shared" si="18"/>
        <v>0</v>
      </c>
      <c r="K54" s="31"/>
      <c r="L54" s="103"/>
      <c r="M54" s="64">
        <f t="shared" si="19"/>
        <v>0</v>
      </c>
      <c r="N54" s="31">
        <f aca="true" t="shared" si="23" ref="N54:N59">O54/76</f>
        <v>0.8552631578947368</v>
      </c>
      <c r="O54" s="30">
        <v>65</v>
      </c>
      <c r="P54" s="64">
        <f t="shared" si="20"/>
        <v>1</v>
      </c>
      <c r="Q54" s="31">
        <f>R54/80</f>
        <v>0.6625</v>
      </c>
      <c r="R54" s="30">
        <v>53</v>
      </c>
      <c r="S54" s="5">
        <f t="shared" si="21"/>
        <v>1</v>
      </c>
    </row>
    <row r="55" spans="1:19" ht="15">
      <c r="A55" s="100">
        <v>51</v>
      </c>
      <c r="B55" s="95" t="s">
        <v>182</v>
      </c>
      <c r="C55" s="95" t="s">
        <v>183</v>
      </c>
      <c r="D55" s="95" t="s">
        <v>184</v>
      </c>
      <c r="E55" s="63">
        <f t="shared" si="15"/>
        <v>2</v>
      </c>
      <c r="F55" s="10">
        <f t="shared" si="16"/>
        <v>1.513157894736842</v>
      </c>
      <c r="G55" s="34">
        <f t="shared" si="17"/>
        <v>102</v>
      </c>
      <c r="H55" s="31">
        <f>I55/57</f>
        <v>0.6842105263157895</v>
      </c>
      <c r="I55" s="30">
        <v>39</v>
      </c>
      <c r="J55" s="28">
        <f t="shared" si="18"/>
        <v>1</v>
      </c>
      <c r="K55" s="31"/>
      <c r="L55" s="103"/>
      <c r="M55" s="64">
        <f t="shared" si="19"/>
        <v>0</v>
      </c>
      <c r="N55" s="31">
        <f t="shared" si="23"/>
        <v>0.8289473684210527</v>
      </c>
      <c r="O55" s="30">
        <v>63</v>
      </c>
      <c r="P55" s="64">
        <f t="shared" si="20"/>
        <v>1</v>
      </c>
      <c r="Q55" s="31"/>
      <c r="R55" s="30"/>
      <c r="S55" s="5">
        <f t="shared" si="21"/>
        <v>0</v>
      </c>
    </row>
    <row r="56" spans="1:19" ht="15">
      <c r="A56" s="99">
        <v>52</v>
      </c>
      <c r="B56" s="95" t="s">
        <v>102</v>
      </c>
      <c r="C56" s="95" t="s">
        <v>103</v>
      </c>
      <c r="D56" s="95" t="s">
        <v>104</v>
      </c>
      <c r="E56" s="63">
        <f t="shared" si="15"/>
        <v>2</v>
      </c>
      <c r="F56" s="10">
        <f t="shared" si="16"/>
        <v>1.4956140350877192</v>
      </c>
      <c r="G56" s="34">
        <f t="shared" si="17"/>
        <v>101</v>
      </c>
      <c r="H56" s="31">
        <f>I56/57</f>
        <v>0.6666666666666666</v>
      </c>
      <c r="I56" s="30">
        <v>38</v>
      </c>
      <c r="J56" s="28">
        <f t="shared" si="18"/>
        <v>1</v>
      </c>
      <c r="K56" s="31"/>
      <c r="L56" s="75"/>
      <c r="M56" s="64">
        <f t="shared" si="19"/>
        <v>0</v>
      </c>
      <c r="N56" s="31">
        <f t="shared" si="23"/>
        <v>0.8289473684210527</v>
      </c>
      <c r="O56" s="30">
        <v>63</v>
      </c>
      <c r="P56" s="64">
        <f t="shared" si="20"/>
        <v>1</v>
      </c>
      <c r="Q56" s="31"/>
      <c r="R56" s="30"/>
      <c r="S56" s="5">
        <f t="shared" si="21"/>
        <v>0</v>
      </c>
    </row>
    <row r="57" spans="1:19" ht="15">
      <c r="A57" s="100">
        <v>53</v>
      </c>
      <c r="B57" s="101" t="s">
        <v>151</v>
      </c>
      <c r="C57" s="101" t="s">
        <v>42</v>
      </c>
      <c r="D57" s="101" t="s">
        <v>152</v>
      </c>
      <c r="E57" s="63">
        <f t="shared" si="15"/>
        <v>2</v>
      </c>
      <c r="F57" s="10">
        <f t="shared" si="16"/>
        <v>1.4605263157894737</v>
      </c>
      <c r="G57" s="34">
        <f t="shared" si="17"/>
        <v>97</v>
      </c>
      <c r="H57" s="31">
        <f>I57/57</f>
        <v>0.7368421052631579</v>
      </c>
      <c r="I57" s="30">
        <v>42</v>
      </c>
      <c r="J57" s="28">
        <f t="shared" si="18"/>
        <v>1</v>
      </c>
      <c r="K57" s="31"/>
      <c r="L57" s="75"/>
      <c r="M57" s="64">
        <f t="shared" si="19"/>
        <v>0</v>
      </c>
      <c r="N57" s="31">
        <f t="shared" si="23"/>
        <v>0.7236842105263158</v>
      </c>
      <c r="O57" s="30">
        <v>55</v>
      </c>
      <c r="P57" s="64">
        <f t="shared" si="20"/>
        <v>1</v>
      </c>
      <c r="Q57" s="31"/>
      <c r="R57" s="30"/>
      <c r="S57" s="5">
        <f t="shared" si="21"/>
        <v>0</v>
      </c>
    </row>
    <row r="58" spans="1:19" ht="15">
      <c r="A58" s="100">
        <v>54</v>
      </c>
      <c r="B58" s="95" t="s">
        <v>388</v>
      </c>
      <c r="C58" s="95" t="s">
        <v>389</v>
      </c>
      <c r="D58" s="95" t="s">
        <v>390</v>
      </c>
      <c r="E58" s="63">
        <f t="shared" si="15"/>
        <v>2</v>
      </c>
      <c r="F58" s="10">
        <f t="shared" si="16"/>
        <v>1.4322368421052631</v>
      </c>
      <c r="G58" s="34">
        <f t="shared" si="17"/>
        <v>112</v>
      </c>
      <c r="H58" s="31"/>
      <c r="I58" s="30"/>
      <c r="J58" s="28">
        <f t="shared" si="18"/>
        <v>0</v>
      </c>
      <c r="K58" s="31"/>
      <c r="L58" s="103"/>
      <c r="M58" s="64">
        <f t="shared" si="19"/>
        <v>0</v>
      </c>
      <c r="N58" s="31">
        <f t="shared" si="23"/>
        <v>0.6447368421052632</v>
      </c>
      <c r="O58" s="30">
        <v>49</v>
      </c>
      <c r="P58" s="64">
        <f t="shared" si="20"/>
        <v>1</v>
      </c>
      <c r="Q58" s="31">
        <f>R58/80</f>
        <v>0.7875</v>
      </c>
      <c r="R58" s="30">
        <v>63</v>
      </c>
      <c r="S58" s="5">
        <f t="shared" si="21"/>
        <v>1</v>
      </c>
    </row>
    <row r="59" spans="1:19" ht="15">
      <c r="A59" s="99">
        <v>55</v>
      </c>
      <c r="B59" s="102" t="s">
        <v>46</v>
      </c>
      <c r="C59" s="102" t="s">
        <v>147</v>
      </c>
      <c r="D59" s="102" t="s">
        <v>48</v>
      </c>
      <c r="E59" s="63">
        <f t="shared" si="15"/>
        <v>2</v>
      </c>
      <c r="F59" s="10">
        <f t="shared" si="16"/>
        <v>1.4254385964912282</v>
      </c>
      <c r="G59" s="34">
        <f t="shared" si="17"/>
        <v>97</v>
      </c>
      <c r="H59" s="31">
        <f>I59/57</f>
        <v>0.5964912280701754</v>
      </c>
      <c r="I59" s="30">
        <v>34</v>
      </c>
      <c r="J59" s="28">
        <f t="shared" si="18"/>
        <v>1</v>
      </c>
      <c r="K59" s="31"/>
      <c r="L59" s="7"/>
      <c r="M59" s="64">
        <f t="shared" si="19"/>
        <v>0</v>
      </c>
      <c r="N59" s="31">
        <f t="shared" si="23"/>
        <v>0.8289473684210527</v>
      </c>
      <c r="O59" s="30">
        <v>63</v>
      </c>
      <c r="P59" s="64">
        <f t="shared" si="20"/>
        <v>1</v>
      </c>
      <c r="Q59" s="31"/>
      <c r="R59" s="30"/>
      <c r="S59" s="5">
        <f t="shared" si="21"/>
        <v>0</v>
      </c>
    </row>
    <row r="60" spans="1:19" ht="15">
      <c r="A60" s="100">
        <v>56</v>
      </c>
      <c r="B60" s="95" t="s">
        <v>99</v>
      </c>
      <c r="C60" s="95" t="s">
        <v>167</v>
      </c>
      <c r="D60" s="95" t="s">
        <v>168</v>
      </c>
      <c r="E60" s="63">
        <f t="shared" si="15"/>
        <v>2</v>
      </c>
      <c r="F60" s="10">
        <f t="shared" si="16"/>
        <v>1.3903508771929824</v>
      </c>
      <c r="G60" s="34">
        <f t="shared" si="17"/>
        <v>94</v>
      </c>
      <c r="H60" s="31">
        <f>I60/57</f>
        <v>0.6140350877192983</v>
      </c>
      <c r="I60" s="30">
        <v>35</v>
      </c>
      <c r="J60" s="28">
        <f t="shared" si="18"/>
        <v>1</v>
      </c>
      <c r="K60" s="31">
        <f aca="true" t="shared" si="24" ref="K60:K69">L60/76</f>
        <v>0.7763157894736842</v>
      </c>
      <c r="L60" s="103">
        <v>59</v>
      </c>
      <c r="M60" s="64">
        <f t="shared" si="19"/>
        <v>1</v>
      </c>
      <c r="N60" s="31"/>
      <c r="O60" s="30"/>
      <c r="P60" s="64">
        <f t="shared" si="20"/>
        <v>0</v>
      </c>
      <c r="Q60" s="31"/>
      <c r="R60" s="30"/>
      <c r="S60" s="5">
        <f t="shared" si="21"/>
        <v>0</v>
      </c>
    </row>
    <row r="61" spans="1:19" ht="15">
      <c r="A61" s="100">
        <v>57</v>
      </c>
      <c r="B61" s="95" t="s">
        <v>153</v>
      </c>
      <c r="C61" s="95" t="s">
        <v>154</v>
      </c>
      <c r="D61" s="95" t="s">
        <v>155</v>
      </c>
      <c r="E61" s="63">
        <f t="shared" si="15"/>
        <v>2</v>
      </c>
      <c r="F61" s="10">
        <f t="shared" si="16"/>
        <v>1.2982456140350878</v>
      </c>
      <c r="G61" s="34">
        <f t="shared" si="17"/>
        <v>83</v>
      </c>
      <c r="H61" s="31">
        <f>I61/57</f>
        <v>0.8245614035087719</v>
      </c>
      <c r="I61" s="30">
        <v>47</v>
      </c>
      <c r="J61" s="28">
        <f t="shared" si="18"/>
        <v>1</v>
      </c>
      <c r="K61" s="31">
        <f t="shared" si="24"/>
        <v>0.47368421052631576</v>
      </c>
      <c r="L61" s="103">
        <v>36</v>
      </c>
      <c r="M61" s="64">
        <f t="shared" si="19"/>
        <v>1</v>
      </c>
      <c r="N61" s="31"/>
      <c r="O61" s="30"/>
      <c r="P61" s="64">
        <f t="shared" si="20"/>
        <v>0</v>
      </c>
      <c r="Q61" s="31"/>
      <c r="R61" s="30"/>
      <c r="S61" s="5">
        <f t="shared" si="21"/>
        <v>0</v>
      </c>
    </row>
    <row r="62" spans="1:19" ht="15">
      <c r="A62" s="99">
        <v>58</v>
      </c>
      <c r="B62" s="101" t="s">
        <v>263</v>
      </c>
      <c r="C62" s="101" t="s">
        <v>264</v>
      </c>
      <c r="D62" s="101" t="s">
        <v>265</v>
      </c>
      <c r="E62" s="63">
        <f t="shared" si="15"/>
        <v>1</v>
      </c>
      <c r="F62" s="10">
        <f t="shared" si="16"/>
        <v>0.9342105263157895</v>
      </c>
      <c r="G62" s="34">
        <f t="shared" si="17"/>
        <v>71</v>
      </c>
      <c r="H62" s="31"/>
      <c r="I62" s="30"/>
      <c r="J62" s="28">
        <f t="shared" si="18"/>
        <v>0</v>
      </c>
      <c r="K62" s="31">
        <f t="shared" si="24"/>
        <v>0.9342105263157895</v>
      </c>
      <c r="L62" s="7">
        <v>71</v>
      </c>
      <c r="M62" s="64">
        <f t="shared" si="19"/>
        <v>1</v>
      </c>
      <c r="N62" s="31"/>
      <c r="O62" s="30"/>
      <c r="P62" s="64">
        <f t="shared" si="20"/>
        <v>0</v>
      </c>
      <c r="Q62" s="31"/>
      <c r="R62" s="30"/>
      <c r="S62" s="5">
        <f t="shared" si="21"/>
        <v>0</v>
      </c>
    </row>
    <row r="63" spans="1:19" ht="15">
      <c r="A63" s="100">
        <v>59</v>
      </c>
      <c r="B63" s="95" t="s">
        <v>36</v>
      </c>
      <c r="C63" s="95" t="s">
        <v>266</v>
      </c>
      <c r="D63" s="95" t="s">
        <v>267</v>
      </c>
      <c r="E63" s="63">
        <f t="shared" si="15"/>
        <v>1</v>
      </c>
      <c r="F63" s="10">
        <f t="shared" si="16"/>
        <v>0.9210526315789473</v>
      </c>
      <c r="G63" s="34">
        <f t="shared" si="17"/>
        <v>70</v>
      </c>
      <c r="H63" s="31"/>
      <c r="I63" s="30"/>
      <c r="J63" s="28">
        <f t="shared" si="18"/>
        <v>0</v>
      </c>
      <c r="K63" s="31">
        <f t="shared" si="24"/>
        <v>0.9210526315789473</v>
      </c>
      <c r="L63" s="7">
        <v>70</v>
      </c>
      <c r="M63" s="64">
        <f t="shared" si="19"/>
        <v>1</v>
      </c>
      <c r="N63" s="31"/>
      <c r="O63" s="30"/>
      <c r="P63" s="64">
        <f t="shared" si="20"/>
        <v>0</v>
      </c>
      <c r="Q63" s="31"/>
      <c r="R63" s="30"/>
      <c r="S63" s="5">
        <f t="shared" si="21"/>
        <v>0</v>
      </c>
    </row>
    <row r="64" spans="1:19" ht="15">
      <c r="A64" s="100">
        <v>60</v>
      </c>
      <c r="B64" s="102" t="s">
        <v>268</v>
      </c>
      <c r="C64" s="102" t="s">
        <v>269</v>
      </c>
      <c r="D64" s="102" t="s">
        <v>270</v>
      </c>
      <c r="E64" s="63">
        <f t="shared" si="15"/>
        <v>1</v>
      </c>
      <c r="F64" s="10">
        <f t="shared" si="16"/>
        <v>0.9210526315789473</v>
      </c>
      <c r="G64" s="34">
        <f t="shared" si="17"/>
        <v>70</v>
      </c>
      <c r="H64" s="31"/>
      <c r="I64" s="30"/>
      <c r="J64" s="28">
        <f t="shared" si="18"/>
        <v>0</v>
      </c>
      <c r="K64" s="31">
        <f t="shared" si="24"/>
        <v>0.9210526315789473</v>
      </c>
      <c r="L64" s="7">
        <v>70</v>
      </c>
      <c r="M64" s="64">
        <f t="shared" si="19"/>
        <v>1</v>
      </c>
      <c r="N64" s="31"/>
      <c r="O64" s="30"/>
      <c r="P64" s="64">
        <f t="shared" si="20"/>
        <v>0</v>
      </c>
      <c r="Q64" s="31"/>
      <c r="R64" s="30"/>
      <c r="S64" s="5">
        <f t="shared" si="21"/>
        <v>0</v>
      </c>
    </row>
    <row r="65" spans="1:19" ht="15">
      <c r="A65" s="99">
        <v>61</v>
      </c>
      <c r="B65" s="95" t="s">
        <v>116</v>
      </c>
      <c r="C65" s="95" t="s">
        <v>271</v>
      </c>
      <c r="D65" s="95" t="s">
        <v>272</v>
      </c>
      <c r="E65" s="63">
        <f t="shared" si="15"/>
        <v>1</v>
      </c>
      <c r="F65" s="10">
        <f t="shared" si="16"/>
        <v>0.9210526315789473</v>
      </c>
      <c r="G65" s="34">
        <f t="shared" si="17"/>
        <v>70</v>
      </c>
      <c r="H65" s="31"/>
      <c r="I65" s="30"/>
      <c r="J65" s="28">
        <f t="shared" si="18"/>
        <v>0</v>
      </c>
      <c r="K65" s="31">
        <f t="shared" si="24"/>
        <v>0.9210526315789473</v>
      </c>
      <c r="L65" s="7">
        <v>70</v>
      </c>
      <c r="M65" s="64">
        <f t="shared" si="19"/>
        <v>1</v>
      </c>
      <c r="N65" s="31"/>
      <c r="O65" s="30"/>
      <c r="P65" s="64">
        <f t="shared" si="20"/>
        <v>0</v>
      </c>
      <c r="Q65" s="31"/>
      <c r="R65" s="30"/>
      <c r="S65" s="5">
        <f t="shared" si="21"/>
        <v>0</v>
      </c>
    </row>
    <row r="66" spans="1:19" ht="15">
      <c r="A66" s="100">
        <v>62</v>
      </c>
      <c r="B66" s="95" t="s">
        <v>182</v>
      </c>
      <c r="C66" s="95" t="s">
        <v>275</v>
      </c>
      <c r="D66" s="95" t="s">
        <v>276</v>
      </c>
      <c r="E66" s="63">
        <f t="shared" si="15"/>
        <v>1</v>
      </c>
      <c r="F66" s="10">
        <f t="shared" si="16"/>
        <v>0.9078947368421053</v>
      </c>
      <c r="G66" s="34">
        <f t="shared" si="17"/>
        <v>69</v>
      </c>
      <c r="H66" s="31"/>
      <c r="I66" s="30"/>
      <c r="J66" s="28">
        <f t="shared" si="18"/>
        <v>0</v>
      </c>
      <c r="K66" s="31">
        <f t="shared" si="24"/>
        <v>0.9078947368421053</v>
      </c>
      <c r="L66" s="7">
        <v>69</v>
      </c>
      <c r="M66" s="64">
        <f t="shared" si="19"/>
        <v>1</v>
      </c>
      <c r="N66" s="31"/>
      <c r="O66" s="30"/>
      <c r="P66" s="64">
        <f t="shared" si="20"/>
        <v>0</v>
      </c>
      <c r="Q66" s="31"/>
      <c r="R66" s="30"/>
      <c r="S66" s="5">
        <f t="shared" si="21"/>
        <v>0</v>
      </c>
    </row>
    <row r="67" spans="1:19" ht="15">
      <c r="A67" s="100">
        <v>63</v>
      </c>
      <c r="B67" s="101" t="s">
        <v>34</v>
      </c>
      <c r="C67" s="101" t="s">
        <v>277</v>
      </c>
      <c r="D67" s="101" t="s">
        <v>278</v>
      </c>
      <c r="E67" s="63">
        <f t="shared" si="15"/>
        <v>1</v>
      </c>
      <c r="F67" s="10">
        <f t="shared" si="16"/>
        <v>0.9078947368421053</v>
      </c>
      <c r="G67" s="34">
        <f t="shared" si="17"/>
        <v>69</v>
      </c>
      <c r="H67" s="31"/>
      <c r="I67" s="30"/>
      <c r="J67" s="28">
        <f t="shared" si="18"/>
        <v>0</v>
      </c>
      <c r="K67" s="31">
        <f t="shared" si="24"/>
        <v>0.9078947368421053</v>
      </c>
      <c r="L67" s="7">
        <v>69</v>
      </c>
      <c r="M67" s="64">
        <f t="shared" si="19"/>
        <v>1</v>
      </c>
      <c r="N67" s="31"/>
      <c r="O67" s="30"/>
      <c r="P67" s="64">
        <f t="shared" si="20"/>
        <v>0</v>
      </c>
      <c r="Q67" s="31"/>
      <c r="R67" s="30"/>
      <c r="S67" s="5">
        <f t="shared" si="21"/>
        <v>0</v>
      </c>
    </row>
    <row r="68" spans="1:19" ht="15">
      <c r="A68" s="99">
        <v>64</v>
      </c>
      <c r="B68" s="102" t="s">
        <v>191</v>
      </c>
      <c r="C68" s="102" t="s">
        <v>279</v>
      </c>
      <c r="D68" s="102" t="s">
        <v>280</v>
      </c>
      <c r="E68" s="63">
        <f t="shared" si="15"/>
        <v>1</v>
      </c>
      <c r="F68" s="10">
        <f t="shared" si="16"/>
        <v>0.9078947368421053</v>
      </c>
      <c r="G68" s="34">
        <f t="shared" si="17"/>
        <v>69</v>
      </c>
      <c r="H68" s="31"/>
      <c r="I68" s="30"/>
      <c r="J68" s="28">
        <f t="shared" si="18"/>
        <v>0</v>
      </c>
      <c r="K68" s="31">
        <f t="shared" si="24"/>
        <v>0.9078947368421053</v>
      </c>
      <c r="L68" s="7">
        <v>69</v>
      </c>
      <c r="M68" s="64">
        <f t="shared" si="19"/>
        <v>1</v>
      </c>
      <c r="N68" s="31"/>
      <c r="O68" s="30"/>
      <c r="P68" s="64">
        <f t="shared" si="20"/>
        <v>0</v>
      </c>
      <c r="Q68" s="31"/>
      <c r="R68" s="30"/>
      <c r="S68" s="5">
        <f t="shared" si="21"/>
        <v>0</v>
      </c>
    </row>
    <row r="69" spans="1:19" ht="15">
      <c r="A69" s="100">
        <v>65</v>
      </c>
      <c r="B69" s="95" t="s">
        <v>57</v>
      </c>
      <c r="C69" s="95" t="s">
        <v>281</v>
      </c>
      <c r="D69" s="95" t="s">
        <v>282</v>
      </c>
      <c r="E69" s="63">
        <f aca="true" t="shared" si="25" ref="E69:E100">J69+M69+P69+S69</f>
        <v>1</v>
      </c>
      <c r="F69" s="10">
        <f aca="true" t="shared" si="26" ref="F69:F100">SUM(H69+K69+N69+Q69)-IF(E69&gt;3,MIN(H69,K69,N69,Q69),0)</f>
        <v>0.9078947368421053</v>
      </c>
      <c r="G69" s="34">
        <f aca="true" t="shared" si="27" ref="G69:G100">I69+L69+O69+R69</f>
        <v>69</v>
      </c>
      <c r="H69" s="31"/>
      <c r="I69" s="30"/>
      <c r="J69" s="28">
        <f aca="true" t="shared" si="28" ref="J69:J100">IF(I69&gt;0,1,0)</f>
        <v>0</v>
      </c>
      <c r="K69" s="31">
        <f t="shared" si="24"/>
        <v>0.9078947368421053</v>
      </c>
      <c r="L69" s="7">
        <v>69</v>
      </c>
      <c r="M69" s="64">
        <f>IF(L69&gt;0,1,)</f>
        <v>1</v>
      </c>
      <c r="N69" s="31"/>
      <c r="O69" s="30"/>
      <c r="P69" s="64">
        <f>IF(O69&gt;0,1,)</f>
        <v>0</v>
      </c>
      <c r="Q69" s="31"/>
      <c r="R69" s="30"/>
      <c r="S69" s="5">
        <f aca="true" t="shared" si="29" ref="S69:S100">IF(R69&gt;0,1,)</f>
        <v>0</v>
      </c>
    </row>
    <row r="70" spans="1:19" ht="15">
      <c r="A70" s="100">
        <v>66</v>
      </c>
      <c r="B70" s="95" t="s">
        <v>199</v>
      </c>
      <c r="C70" s="95" t="s">
        <v>200</v>
      </c>
      <c r="D70" s="95" t="s">
        <v>201</v>
      </c>
      <c r="E70" s="63">
        <f t="shared" si="25"/>
        <v>1</v>
      </c>
      <c r="F70" s="10">
        <f t="shared" si="26"/>
        <v>0.8947368421052632</v>
      </c>
      <c r="G70" s="34">
        <f t="shared" si="27"/>
        <v>51</v>
      </c>
      <c r="H70" s="31">
        <f>I70/57</f>
        <v>0.8947368421052632</v>
      </c>
      <c r="I70" s="30">
        <v>51</v>
      </c>
      <c r="J70" s="28">
        <f t="shared" si="28"/>
        <v>1</v>
      </c>
      <c r="K70" s="31"/>
      <c r="L70" s="7"/>
      <c r="M70" s="64">
        <f>IF(L70&gt;0,1,)</f>
        <v>0</v>
      </c>
      <c r="N70" s="31"/>
      <c r="O70" s="30"/>
      <c r="P70" s="64">
        <f>IF(O70&gt;0,1,)</f>
        <v>0</v>
      </c>
      <c r="Q70" s="31"/>
      <c r="R70" s="30"/>
      <c r="S70" s="5">
        <f t="shared" si="29"/>
        <v>0</v>
      </c>
    </row>
    <row r="71" spans="1:19" ht="15">
      <c r="A71" s="99">
        <v>67</v>
      </c>
      <c r="B71" s="101" t="s">
        <v>83</v>
      </c>
      <c r="C71" s="101" t="s">
        <v>377</v>
      </c>
      <c r="D71" s="101" t="s">
        <v>378</v>
      </c>
      <c r="E71" s="63">
        <f t="shared" si="25"/>
        <v>1</v>
      </c>
      <c r="F71" s="10">
        <f t="shared" si="26"/>
        <v>0.8947368421052632</v>
      </c>
      <c r="G71" s="34">
        <f t="shared" si="27"/>
        <v>68</v>
      </c>
      <c r="H71" s="31"/>
      <c r="I71" s="30"/>
      <c r="J71" s="28">
        <f t="shared" si="28"/>
        <v>0</v>
      </c>
      <c r="K71" s="31"/>
      <c r="L71" s="75"/>
      <c r="M71" s="64">
        <f>IF(L71&gt;0,1,)</f>
        <v>0</v>
      </c>
      <c r="N71" s="31">
        <f>O71/76</f>
        <v>0.8947368421052632</v>
      </c>
      <c r="O71" s="30">
        <v>68</v>
      </c>
      <c r="P71" s="64">
        <f>IF(O71&gt;0,1,)</f>
        <v>1</v>
      </c>
      <c r="Q71" s="31"/>
      <c r="R71" s="30"/>
      <c r="S71" s="5">
        <f t="shared" si="29"/>
        <v>0</v>
      </c>
    </row>
    <row r="72" spans="1:19" ht="15">
      <c r="A72" s="100">
        <v>68</v>
      </c>
      <c r="B72" s="80" t="s">
        <v>71</v>
      </c>
      <c r="C72" s="80" t="s">
        <v>231</v>
      </c>
      <c r="D72" s="80" t="s">
        <v>232</v>
      </c>
      <c r="E72" s="63">
        <f t="shared" si="25"/>
        <v>1</v>
      </c>
      <c r="F72" s="10">
        <f t="shared" si="26"/>
        <v>0.8875</v>
      </c>
      <c r="G72" s="34">
        <f t="shared" si="27"/>
        <v>71</v>
      </c>
      <c r="H72" s="31"/>
      <c r="I72" s="30"/>
      <c r="J72" s="28">
        <f t="shared" si="28"/>
        <v>0</v>
      </c>
      <c r="K72" s="31"/>
      <c r="L72" s="103"/>
      <c r="M72" s="64"/>
      <c r="N72" s="31"/>
      <c r="O72" s="30"/>
      <c r="P72" s="64"/>
      <c r="Q72" s="31">
        <f>R72/80</f>
        <v>0.8875</v>
      </c>
      <c r="R72" s="30">
        <v>71</v>
      </c>
      <c r="S72" s="5">
        <f t="shared" si="29"/>
        <v>1</v>
      </c>
    </row>
    <row r="73" spans="1:19" ht="15">
      <c r="A73" s="100">
        <v>69</v>
      </c>
      <c r="B73" s="95" t="s">
        <v>46</v>
      </c>
      <c r="C73" s="95" t="s">
        <v>379</v>
      </c>
      <c r="D73" s="95" t="s">
        <v>380</v>
      </c>
      <c r="E73" s="63">
        <f t="shared" si="25"/>
        <v>1</v>
      </c>
      <c r="F73" s="10">
        <f t="shared" si="26"/>
        <v>0.881578947368421</v>
      </c>
      <c r="G73" s="34">
        <f t="shared" si="27"/>
        <v>67</v>
      </c>
      <c r="H73" s="31"/>
      <c r="I73" s="30"/>
      <c r="J73" s="28">
        <f t="shared" si="28"/>
        <v>0</v>
      </c>
      <c r="K73" s="31"/>
      <c r="L73" s="104"/>
      <c r="M73" s="64">
        <f>IF(L73&gt;0,1,)</f>
        <v>0</v>
      </c>
      <c r="N73" s="31">
        <f>O73/76</f>
        <v>0.881578947368421</v>
      </c>
      <c r="O73" s="30">
        <v>67</v>
      </c>
      <c r="P73" s="64">
        <f>IF(O73&gt;0,1,)</f>
        <v>1</v>
      </c>
      <c r="Q73" s="31"/>
      <c r="R73" s="30"/>
      <c r="S73" s="5">
        <f t="shared" si="29"/>
        <v>0</v>
      </c>
    </row>
    <row r="74" spans="1:19" ht="15">
      <c r="A74" s="99">
        <v>70</v>
      </c>
      <c r="B74" s="95" t="s">
        <v>71</v>
      </c>
      <c r="C74" s="95" t="s">
        <v>176</v>
      </c>
      <c r="D74" s="95" t="s">
        <v>177</v>
      </c>
      <c r="E74" s="63">
        <f t="shared" si="25"/>
        <v>1</v>
      </c>
      <c r="F74" s="10">
        <f t="shared" si="26"/>
        <v>0.8771929824561403</v>
      </c>
      <c r="G74" s="34">
        <f t="shared" si="27"/>
        <v>50</v>
      </c>
      <c r="H74" s="31">
        <f>I74/57</f>
        <v>0.8771929824561403</v>
      </c>
      <c r="I74" s="30">
        <v>50</v>
      </c>
      <c r="J74" s="28">
        <f t="shared" si="28"/>
        <v>1</v>
      </c>
      <c r="K74" s="31"/>
      <c r="L74" s="104"/>
      <c r="M74" s="64">
        <f>IF(L74&gt;0,1,)</f>
        <v>0</v>
      </c>
      <c r="N74" s="31"/>
      <c r="O74" s="30"/>
      <c r="P74" s="64">
        <f>IF(O74&gt;0,1,)</f>
        <v>0</v>
      </c>
      <c r="Q74" s="31"/>
      <c r="R74" s="30"/>
      <c r="S74" s="5">
        <f t="shared" si="29"/>
        <v>0</v>
      </c>
    </row>
    <row r="75" spans="1:19" ht="15">
      <c r="A75" s="100">
        <v>71</v>
      </c>
      <c r="B75" s="107" t="s">
        <v>409</v>
      </c>
      <c r="C75" s="107" t="s">
        <v>410</v>
      </c>
      <c r="D75" s="107" t="s">
        <v>411</v>
      </c>
      <c r="E75" s="63">
        <f t="shared" si="25"/>
        <v>1</v>
      </c>
      <c r="F75" s="10">
        <f t="shared" si="26"/>
        <v>0.8625</v>
      </c>
      <c r="G75" s="34">
        <f t="shared" si="27"/>
        <v>69</v>
      </c>
      <c r="H75" s="31"/>
      <c r="I75" s="30"/>
      <c r="J75" s="28">
        <f t="shared" si="28"/>
        <v>0</v>
      </c>
      <c r="K75" s="31"/>
      <c r="L75" s="76"/>
      <c r="M75" s="64"/>
      <c r="N75" s="31"/>
      <c r="O75" s="30"/>
      <c r="P75" s="64"/>
      <c r="Q75" s="31">
        <f>R75/80</f>
        <v>0.8625</v>
      </c>
      <c r="R75" s="30">
        <v>69</v>
      </c>
      <c r="S75" s="5">
        <f t="shared" si="29"/>
        <v>1</v>
      </c>
    </row>
    <row r="76" spans="1:19" ht="15">
      <c r="A76" s="100">
        <v>72</v>
      </c>
      <c r="B76" s="95" t="s">
        <v>116</v>
      </c>
      <c r="C76" s="95" t="s">
        <v>117</v>
      </c>
      <c r="D76" s="95" t="s">
        <v>118</v>
      </c>
      <c r="E76" s="63">
        <f t="shared" si="25"/>
        <v>1</v>
      </c>
      <c r="F76" s="10">
        <f t="shared" si="26"/>
        <v>0.8596491228070176</v>
      </c>
      <c r="G76" s="34">
        <f t="shared" si="27"/>
        <v>49</v>
      </c>
      <c r="H76" s="31">
        <f>I76/57</f>
        <v>0.8596491228070176</v>
      </c>
      <c r="I76" s="30">
        <v>49</v>
      </c>
      <c r="J76" s="28">
        <f t="shared" si="28"/>
        <v>1</v>
      </c>
      <c r="K76" s="31"/>
      <c r="L76" s="104"/>
      <c r="M76" s="64">
        <f aca="true" t="shared" si="30" ref="M76:M84">IF(L76&gt;0,1,)</f>
        <v>0</v>
      </c>
      <c r="N76" s="31"/>
      <c r="O76" s="30"/>
      <c r="P76" s="64">
        <f aca="true" t="shared" si="31" ref="P76:P84">IF(O76&gt;0,1,)</f>
        <v>0</v>
      </c>
      <c r="Q76" s="31"/>
      <c r="R76" s="30"/>
      <c r="S76" s="5">
        <f t="shared" si="29"/>
        <v>0</v>
      </c>
    </row>
    <row r="77" spans="1:19" ht="15">
      <c r="A77" s="99">
        <v>73</v>
      </c>
      <c r="B77" s="101" t="s">
        <v>62</v>
      </c>
      <c r="C77" s="101" t="s">
        <v>119</v>
      </c>
      <c r="D77" s="101" t="s">
        <v>120</v>
      </c>
      <c r="E77" s="63">
        <f t="shared" si="25"/>
        <v>1</v>
      </c>
      <c r="F77" s="10">
        <f t="shared" si="26"/>
        <v>0.8596491228070176</v>
      </c>
      <c r="G77" s="34">
        <f t="shared" si="27"/>
        <v>49</v>
      </c>
      <c r="H77" s="31">
        <f>I77/57</f>
        <v>0.8596491228070176</v>
      </c>
      <c r="I77" s="30">
        <v>49</v>
      </c>
      <c r="J77" s="28">
        <f t="shared" si="28"/>
        <v>1</v>
      </c>
      <c r="K77" s="31"/>
      <c r="L77" s="104"/>
      <c r="M77" s="64">
        <f t="shared" si="30"/>
        <v>0</v>
      </c>
      <c r="N77" s="31"/>
      <c r="O77" s="30"/>
      <c r="P77" s="64">
        <f t="shared" si="31"/>
        <v>0</v>
      </c>
      <c r="Q77" s="31"/>
      <c r="R77" s="30"/>
      <c r="S77" s="5">
        <f t="shared" si="29"/>
        <v>0</v>
      </c>
    </row>
    <row r="78" spans="1:19" ht="15">
      <c r="A78" s="100">
        <v>74</v>
      </c>
      <c r="B78" s="95" t="s">
        <v>71</v>
      </c>
      <c r="C78" s="95" t="s">
        <v>365</v>
      </c>
      <c r="D78" s="95" t="s">
        <v>366</v>
      </c>
      <c r="E78" s="63">
        <f t="shared" si="25"/>
        <v>1</v>
      </c>
      <c r="F78" s="10">
        <f t="shared" si="26"/>
        <v>0.8552631578947368</v>
      </c>
      <c r="G78" s="34">
        <f t="shared" si="27"/>
        <v>65</v>
      </c>
      <c r="H78" s="31"/>
      <c r="I78" s="30"/>
      <c r="J78" s="28">
        <f t="shared" si="28"/>
        <v>0</v>
      </c>
      <c r="K78" s="31">
        <f>L78/76</f>
        <v>0.8552631578947368</v>
      </c>
      <c r="L78" s="30">
        <v>65</v>
      </c>
      <c r="M78" s="64">
        <f t="shared" si="30"/>
        <v>1</v>
      </c>
      <c r="N78" s="31"/>
      <c r="O78" s="30"/>
      <c r="P78" s="64">
        <f t="shared" si="31"/>
        <v>0</v>
      </c>
      <c r="Q78" s="31"/>
      <c r="R78" s="30"/>
      <c r="S78" s="5">
        <f t="shared" si="29"/>
        <v>0</v>
      </c>
    </row>
    <row r="79" spans="1:19" ht="15">
      <c r="A79" s="100">
        <v>75</v>
      </c>
      <c r="B79" s="95" t="s">
        <v>251</v>
      </c>
      <c r="C79" s="95" t="s">
        <v>383</v>
      </c>
      <c r="D79" s="95" t="s">
        <v>247</v>
      </c>
      <c r="E79" s="63">
        <f t="shared" si="25"/>
        <v>1</v>
      </c>
      <c r="F79" s="10">
        <f t="shared" si="26"/>
        <v>0.8552631578947368</v>
      </c>
      <c r="G79" s="34">
        <f t="shared" si="27"/>
        <v>65</v>
      </c>
      <c r="H79" s="31"/>
      <c r="I79" s="30"/>
      <c r="J79" s="28">
        <f t="shared" si="28"/>
        <v>0</v>
      </c>
      <c r="K79" s="31"/>
      <c r="L79" s="104"/>
      <c r="M79" s="64">
        <f t="shared" si="30"/>
        <v>0</v>
      </c>
      <c r="N79" s="31">
        <f>O79/76</f>
        <v>0.8552631578947368</v>
      </c>
      <c r="O79" s="30">
        <v>65</v>
      </c>
      <c r="P79" s="64">
        <f t="shared" si="31"/>
        <v>1</v>
      </c>
      <c r="Q79" s="31"/>
      <c r="R79" s="30"/>
      <c r="S79" s="5">
        <f t="shared" si="29"/>
        <v>0</v>
      </c>
    </row>
    <row r="80" spans="1:19" ht="15">
      <c r="A80" s="99">
        <v>76</v>
      </c>
      <c r="B80" s="95" t="s">
        <v>185</v>
      </c>
      <c r="C80" s="95" t="s">
        <v>186</v>
      </c>
      <c r="D80" s="95" t="s">
        <v>187</v>
      </c>
      <c r="E80" s="63">
        <f t="shared" si="25"/>
        <v>1</v>
      </c>
      <c r="F80" s="10">
        <f t="shared" si="26"/>
        <v>0.8421052631578947</v>
      </c>
      <c r="G80" s="34">
        <f t="shared" si="27"/>
        <v>48</v>
      </c>
      <c r="H80" s="31">
        <f>I80/57</f>
        <v>0.8421052631578947</v>
      </c>
      <c r="I80" s="30">
        <v>48</v>
      </c>
      <c r="J80" s="28">
        <f t="shared" si="28"/>
        <v>1</v>
      </c>
      <c r="K80" s="31"/>
      <c r="L80" s="104"/>
      <c r="M80" s="64">
        <f t="shared" si="30"/>
        <v>0</v>
      </c>
      <c r="N80" s="31"/>
      <c r="O80" s="30"/>
      <c r="P80" s="64">
        <f t="shared" si="31"/>
        <v>0</v>
      </c>
      <c r="Q80" s="31"/>
      <c r="R80" s="30"/>
      <c r="S80" s="5">
        <f t="shared" si="29"/>
        <v>0</v>
      </c>
    </row>
    <row r="81" spans="1:20" ht="15">
      <c r="A81" s="100">
        <v>77</v>
      </c>
      <c r="B81" s="95" t="s">
        <v>162</v>
      </c>
      <c r="C81" s="95" t="s">
        <v>163</v>
      </c>
      <c r="D81" s="95" t="s">
        <v>164</v>
      </c>
      <c r="E81" s="63">
        <f t="shared" si="25"/>
        <v>1</v>
      </c>
      <c r="F81" s="10">
        <f t="shared" si="26"/>
        <v>0.8421052631578947</v>
      </c>
      <c r="G81" s="34">
        <f t="shared" si="27"/>
        <v>48</v>
      </c>
      <c r="H81" s="31">
        <f>I81/57</f>
        <v>0.8421052631578947</v>
      </c>
      <c r="I81" s="30">
        <v>48</v>
      </c>
      <c r="J81" s="28">
        <f t="shared" si="28"/>
        <v>1</v>
      </c>
      <c r="K81" s="31"/>
      <c r="L81" s="104"/>
      <c r="M81" s="64">
        <f t="shared" si="30"/>
        <v>0</v>
      </c>
      <c r="N81" s="31"/>
      <c r="O81" s="30"/>
      <c r="P81" s="64">
        <f t="shared" si="31"/>
        <v>0</v>
      </c>
      <c r="Q81" s="31"/>
      <c r="R81" s="30"/>
      <c r="S81" s="5">
        <f t="shared" si="29"/>
        <v>0</v>
      </c>
      <c r="T81" s="53"/>
    </row>
    <row r="82" spans="1:20" ht="15">
      <c r="A82" s="100">
        <v>78</v>
      </c>
      <c r="B82" s="95" t="s">
        <v>9</v>
      </c>
      <c r="C82" s="95" t="s">
        <v>91</v>
      </c>
      <c r="D82" s="95" t="s">
        <v>92</v>
      </c>
      <c r="E82" s="63">
        <f t="shared" si="25"/>
        <v>1</v>
      </c>
      <c r="F82" s="10">
        <f t="shared" si="26"/>
        <v>0.8421052631578947</v>
      </c>
      <c r="G82" s="34">
        <f t="shared" si="27"/>
        <v>48</v>
      </c>
      <c r="H82" s="31">
        <f>I82/57</f>
        <v>0.8421052631578947</v>
      </c>
      <c r="I82" s="30">
        <v>48</v>
      </c>
      <c r="J82" s="28">
        <f t="shared" si="28"/>
        <v>1</v>
      </c>
      <c r="K82" s="31"/>
      <c r="L82" s="104"/>
      <c r="M82" s="64">
        <f t="shared" si="30"/>
        <v>0</v>
      </c>
      <c r="N82" s="31"/>
      <c r="O82" s="30"/>
      <c r="P82" s="64">
        <f t="shared" si="31"/>
        <v>0</v>
      </c>
      <c r="Q82" s="31"/>
      <c r="R82" s="30"/>
      <c r="S82" s="5">
        <f t="shared" si="29"/>
        <v>0</v>
      </c>
      <c r="T82" s="53"/>
    </row>
    <row r="83" spans="1:20" ht="15">
      <c r="A83" s="99">
        <v>79</v>
      </c>
      <c r="B83" s="95" t="s">
        <v>23</v>
      </c>
      <c r="C83" s="95" t="s">
        <v>283</v>
      </c>
      <c r="D83" s="95" t="s">
        <v>284</v>
      </c>
      <c r="E83" s="63">
        <f t="shared" si="25"/>
        <v>1</v>
      </c>
      <c r="F83" s="10">
        <f t="shared" si="26"/>
        <v>0.8421052631578947</v>
      </c>
      <c r="G83" s="34">
        <f t="shared" si="27"/>
        <v>64</v>
      </c>
      <c r="H83" s="31"/>
      <c r="I83" s="30"/>
      <c r="J83" s="28">
        <f t="shared" si="28"/>
        <v>0</v>
      </c>
      <c r="K83" s="31">
        <f>L83/76</f>
        <v>0.8421052631578947</v>
      </c>
      <c r="L83" s="30">
        <v>64</v>
      </c>
      <c r="M83" s="64">
        <f t="shared" si="30"/>
        <v>1</v>
      </c>
      <c r="N83" s="31"/>
      <c r="O83" s="30"/>
      <c r="P83" s="64">
        <f t="shared" si="31"/>
        <v>0</v>
      </c>
      <c r="Q83" s="31"/>
      <c r="R83" s="30"/>
      <c r="S83" s="5">
        <f t="shared" si="29"/>
        <v>0</v>
      </c>
      <c r="T83" s="53"/>
    </row>
    <row r="84" spans="1:20" ht="15">
      <c r="A84" s="100">
        <v>80</v>
      </c>
      <c r="B84" s="95" t="s">
        <v>70</v>
      </c>
      <c r="C84" s="95" t="s">
        <v>285</v>
      </c>
      <c r="D84" s="95" t="s">
        <v>286</v>
      </c>
      <c r="E84" s="63">
        <f t="shared" si="25"/>
        <v>1</v>
      </c>
      <c r="F84" s="10">
        <f t="shared" si="26"/>
        <v>0.8421052631578947</v>
      </c>
      <c r="G84" s="34">
        <f t="shared" si="27"/>
        <v>64</v>
      </c>
      <c r="H84" s="31"/>
      <c r="I84" s="30"/>
      <c r="J84" s="28">
        <f t="shared" si="28"/>
        <v>0</v>
      </c>
      <c r="K84" s="31">
        <f>L84/76</f>
        <v>0.8421052631578947</v>
      </c>
      <c r="L84" s="30">
        <v>64</v>
      </c>
      <c r="M84" s="64">
        <f t="shared" si="30"/>
        <v>1</v>
      </c>
      <c r="N84" s="31"/>
      <c r="O84" s="30"/>
      <c r="P84" s="64">
        <f t="shared" si="31"/>
        <v>0</v>
      </c>
      <c r="Q84" s="31"/>
      <c r="R84" s="30"/>
      <c r="S84" s="5">
        <f t="shared" si="29"/>
        <v>0</v>
      </c>
      <c r="T84" s="53"/>
    </row>
    <row r="85" spans="1:20" ht="15">
      <c r="A85" s="100">
        <v>81</v>
      </c>
      <c r="B85" s="95" t="s">
        <v>36</v>
      </c>
      <c r="C85" s="95" t="s">
        <v>406</v>
      </c>
      <c r="D85" s="95"/>
      <c r="E85" s="63">
        <f t="shared" si="25"/>
        <v>1</v>
      </c>
      <c r="F85" s="10">
        <f t="shared" si="26"/>
        <v>0.8375</v>
      </c>
      <c r="G85" s="34">
        <f t="shared" si="27"/>
        <v>67</v>
      </c>
      <c r="H85" s="31"/>
      <c r="I85" s="30"/>
      <c r="J85" s="28">
        <f t="shared" si="28"/>
        <v>0</v>
      </c>
      <c r="K85" s="31"/>
      <c r="L85" s="76"/>
      <c r="M85" s="64"/>
      <c r="N85" s="31"/>
      <c r="O85" s="30"/>
      <c r="P85" s="64"/>
      <c r="Q85" s="31">
        <f>R85/80</f>
        <v>0.8375</v>
      </c>
      <c r="R85" s="30">
        <v>67</v>
      </c>
      <c r="S85" s="5">
        <f t="shared" si="29"/>
        <v>1</v>
      </c>
      <c r="T85" s="53"/>
    </row>
    <row r="86" spans="1:20" ht="15">
      <c r="A86" s="99">
        <v>82</v>
      </c>
      <c r="B86" s="95" t="s">
        <v>51</v>
      </c>
      <c r="C86" s="95" t="s">
        <v>371</v>
      </c>
      <c r="D86" s="95" t="s">
        <v>384</v>
      </c>
      <c r="E86" s="63">
        <f t="shared" si="25"/>
        <v>1</v>
      </c>
      <c r="F86" s="10">
        <f t="shared" si="26"/>
        <v>0.8157894736842105</v>
      </c>
      <c r="G86" s="34">
        <f t="shared" si="27"/>
        <v>62</v>
      </c>
      <c r="H86" s="31"/>
      <c r="I86" s="30"/>
      <c r="J86" s="28">
        <f t="shared" si="28"/>
        <v>0</v>
      </c>
      <c r="K86" s="31"/>
      <c r="L86" s="104"/>
      <c r="M86" s="64">
        <f>IF(L86&gt;0,1,)</f>
        <v>0</v>
      </c>
      <c r="N86" s="31">
        <f>O86/76</f>
        <v>0.8157894736842105</v>
      </c>
      <c r="O86" s="30">
        <v>62</v>
      </c>
      <c r="P86" s="64">
        <f>IF(O86&gt;0,1,)</f>
        <v>1</v>
      </c>
      <c r="Q86" s="31"/>
      <c r="R86" s="30"/>
      <c r="S86" s="5">
        <f t="shared" si="29"/>
        <v>0</v>
      </c>
      <c r="T86" s="53"/>
    </row>
    <row r="87" spans="1:20" ht="15">
      <c r="A87" s="100">
        <v>83</v>
      </c>
      <c r="B87" s="95" t="s">
        <v>175</v>
      </c>
      <c r="C87" s="95" t="s">
        <v>385</v>
      </c>
      <c r="D87" s="95" t="s">
        <v>386</v>
      </c>
      <c r="E87" s="63">
        <f t="shared" si="25"/>
        <v>1</v>
      </c>
      <c r="F87" s="10">
        <f t="shared" si="26"/>
        <v>0.8157894736842105</v>
      </c>
      <c r="G87" s="34">
        <f t="shared" si="27"/>
        <v>62</v>
      </c>
      <c r="H87" s="31"/>
      <c r="I87" s="30"/>
      <c r="J87" s="28">
        <f t="shared" si="28"/>
        <v>0</v>
      </c>
      <c r="K87" s="31"/>
      <c r="L87" s="30"/>
      <c r="M87" s="64">
        <f>IF(L87&gt;0,1,)</f>
        <v>0</v>
      </c>
      <c r="N87" s="31">
        <f>O87/76</f>
        <v>0.8157894736842105</v>
      </c>
      <c r="O87" s="30">
        <v>62</v>
      </c>
      <c r="P87" s="64">
        <f>IF(O87&gt;0,1,)</f>
        <v>1</v>
      </c>
      <c r="Q87" s="31"/>
      <c r="R87" s="30"/>
      <c r="S87" s="5">
        <f t="shared" si="29"/>
        <v>0</v>
      </c>
      <c r="T87" s="53"/>
    </row>
    <row r="88" spans="1:20" ht="15">
      <c r="A88" s="100">
        <v>84</v>
      </c>
      <c r="B88" s="95" t="s">
        <v>387</v>
      </c>
      <c r="C88" s="95" t="s">
        <v>379</v>
      </c>
      <c r="D88" s="95" t="s">
        <v>387</v>
      </c>
      <c r="E88" s="63">
        <f t="shared" si="25"/>
        <v>1</v>
      </c>
      <c r="F88" s="10">
        <f t="shared" si="26"/>
        <v>0.8157894736842105</v>
      </c>
      <c r="G88" s="34">
        <f t="shared" si="27"/>
        <v>62</v>
      </c>
      <c r="H88" s="31"/>
      <c r="I88" s="30"/>
      <c r="J88" s="28">
        <f t="shared" si="28"/>
        <v>0</v>
      </c>
      <c r="K88" s="31"/>
      <c r="L88" s="30"/>
      <c r="M88" s="64">
        <f>IF(L88&gt;0,1,)</f>
        <v>0</v>
      </c>
      <c r="N88" s="31">
        <f>O88/76</f>
        <v>0.8157894736842105</v>
      </c>
      <c r="O88" s="30">
        <v>62</v>
      </c>
      <c r="P88" s="64">
        <f>IF(O88&gt;0,1,)</f>
        <v>1</v>
      </c>
      <c r="Q88" s="31"/>
      <c r="R88" s="30"/>
      <c r="S88" s="5">
        <f t="shared" si="29"/>
        <v>0</v>
      </c>
      <c r="T88" s="53"/>
    </row>
    <row r="89" spans="1:20" ht="15">
      <c r="A89" s="99">
        <v>85</v>
      </c>
      <c r="B89" s="95" t="s">
        <v>9</v>
      </c>
      <c r="C89" s="95" t="s">
        <v>180</v>
      </c>
      <c r="D89" s="95" t="s">
        <v>181</v>
      </c>
      <c r="E89" s="63">
        <f t="shared" si="25"/>
        <v>1</v>
      </c>
      <c r="F89" s="10">
        <f t="shared" si="26"/>
        <v>0.8070175438596491</v>
      </c>
      <c r="G89" s="34">
        <f t="shared" si="27"/>
        <v>46</v>
      </c>
      <c r="H89" s="31">
        <f>I89/57</f>
        <v>0.8070175438596491</v>
      </c>
      <c r="I89" s="30">
        <v>46</v>
      </c>
      <c r="J89" s="28">
        <f t="shared" si="28"/>
        <v>1</v>
      </c>
      <c r="K89" s="31"/>
      <c r="L89" s="58"/>
      <c r="M89" s="64">
        <f>IF(L89&gt;0,1,)</f>
        <v>0</v>
      </c>
      <c r="N89" s="31"/>
      <c r="O89" s="30"/>
      <c r="P89" s="64">
        <f>IF(O89&gt;0,1,)</f>
        <v>0</v>
      </c>
      <c r="Q89" s="31"/>
      <c r="R89" s="30"/>
      <c r="S89" s="5">
        <f t="shared" si="29"/>
        <v>0</v>
      </c>
      <c r="T89" s="53"/>
    </row>
    <row r="90" spans="1:20" ht="15">
      <c r="A90" s="100">
        <v>86</v>
      </c>
      <c r="B90" s="95" t="s">
        <v>62</v>
      </c>
      <c r="C90" s="95" t="s">
        <v>290</v>
      </c>
      <c r="D90" s="95" t="s">
        <v>291</v>
      </c>
      <c r="E90" s="63">
        <f t="shared" si="25"/>
        <v>1</v>
      </c>
      <c r="F90" s="10">
        <f t="shared" si="26"/>
        <v>0.8026315789473685</v>
      </c>
      <c r="G90" s="34">
        <f t="shared" si="27"/>
        <v>61</v>
      </c>
      <c r="H90" s="31"/>
      <c r="I90" s="30"/>
      <c r="J90" s="28">
        <f t="shared" si="28"/>
        <v>0</v>
      </c>
      <c r="K90" s="31">
        <f>L90/76</f>
        <v>0.8026315789473685</v>
      </c>
      <c r="L90" s="30">
        <v>61</v>
      </c>
      <c r="M90" s="64">
        <f>IF(L90&gt;0,1,)</f>
        <v>1</v>
      </c>
      <c r="N90" s="31"/>
      <c r="O90" s="30"/>
      <c r="P90" s="64">
        <f>IF(O90&gt;0,1,)</f>
        <v>0</v>
      </c>
      <c r="Q90" s="31"/>
      <c r="R90" s="30"/>
      <c r="S90" s="5">
        <f t="shared" si="29"/>
        <v>0</v>
      </c>
      <c r="T90" s="53"/>
    </row>
    <row r="91" spans="1:20" ht="15">
      <c r="A91" s="100">
        <v>87</v>
      </c>
      <c r="B91" s="95" t="s">
        <v>404</v>
      </c>
      <c r="C91" s="95" t="s">
        <v>405</v>
      </c>
      <c r="D91" s="95" t="s">
        <v>404</v>
      </c>
      <c r="E91" s="63">
        <f t="shared" si="25"/>
        <v>1</v>
      </c>
      <c r="F91" s="10">
        <f t="shared" si="26"/>
        <v>0.8</v>
      </c>
      <c r="G91" s="34">
        <f t="shared" si="27"/>
        <v>64</v>
      </c>
      <c r="H91" s="31"/>
      <c r="I91" s="30"/>
      <c r="J91" s="28">
        <f t="shared" si="28"/>
        <v>0</v>
      </c>
      <c r="K91" s="31"/>
      <c r="L91" s="58"/>
      <c r="M91" s="64"/>
      <c r="N91" s="31"/>
      <c r="O91" s="30"/>
      <c r="P91" s="64"/>
      <c r="Q91" s="31">
        <f>R91/80</f>
        <v>0.8</v>
      </c>
      <c r="R91" s="30">
        <v>64</v>
      </c>
      <c r="S91" s="5">
        <f t="shared" si="29"/>
        <v>1</v>
      </c>
      <c r="T91" s="53"/>
    </row>
    <row r="92" spans="1:20" ht="15">
      <c r="A92" s="99">
        <v>88</v>
      </c>
      <c r="B92" s="95" t="s">
        <v>130</v>
      </c>
      <c r="C92" s="95" t="s">
        <v>178</v>
      </c>
      <c r="D92" s="95" t="s">
        <v>179</v>
      </c>
      <c r="E92" s="63">
        <f t="shared" si="25"/>
        <v>1</v>
      </c>
      <c r="F92" s="10">
        <f t="shared" si="26"/>
        <v>0.7894736842105263</v>
      </c>
      <c r="G92" s="34">
        <f t="shared" si="27"/>
        <v>45</v>
      </c>
      <c r="H92" s="31">
        <f>I92/57</f>
        <v>0.7894736842105263</v>
      </c>
      <c r="I92" s="30">
        <v>45</v>
      </c>
      <c r="J92" s="28">
        <f t="shared" si="28"/>
        <v>1</v>
      </c>
      <c r="K92" s="31"/>
      <c r="L92" s="76"/>
      <c r="M92" s="64">
        <f>IF(L92&gt;0,1,)</f>
        <v>0</v>
      </c>
      <c r="N92" s="31"/>
      <c r="O92" s="30"/>
      <c r="P92" s="64">
        <f>IF(O92&gt;0,1,)</f>
        <v>0</v>
      </c>
      <c r="Q92" s="31"/>
      <c r="R92" s="30"/>
      <c r="S92" s="5">
        <f t="shared" si="29"/>
        <v>0</v>
      </c>
      <c r="T92" s="53"/>
    </row>
    <row r="93" spans="1:19" s="53" customFormat="1" ht="15">
      <c r="A93" s="100">
        <v>89</v>
      </c>
      <c r="B93" s="68" t="s">
        <v>297</v>
      </c>
      <c r="C93" s="68" t="s">
        <v>173</v>
      </c>
      <c r="D93" s="68" t="s">
        <v>173</v>
      </c>
      <c r="E93" s="63">
        <f t="shared" si="25"/>
        <v>1</v>
      </c>
      <c r="F93" s="10">
        <f t="shared" si="26"/>
        <v>0.7894736842105263</v>
      </c>
      <c r="G93" s="34">
        <f t="shared" si="27"/>
        <v>60</v>
      </c>
      <c r="H93" s="69"/>
      <c r="I93" s="70"/>
      <c r="J93" s="28">
        <f t="shared" si="28"/>
        <v>0</v>
      </c>
      <c r="K93" s="31"/>
      <c r="L93" s="72"/>
      <c r="M93" s="64">
        <f>IF(L93&gt;0,1,)</f>
        <v>0</v>
      </c>
      <c r="N93" s="31">
        <f>O93/76</f>
        <v>0.7894736842105263</v>
      </c>
      <c r="O93" s="70">
        <v>60</v>
      </c>
      <c r="P93" s="64">
        <f>IF(O93&gt;0,1,)</f>
        <v>1</v>
      </c>
      <c r="Q93" s="31"/>
      <c r="R93" s="30"/>
      <c r="S93" s="5">
        <f t="shared" si="29"/>
        <v>0</v>
      </c>
    </row>
    <row r="94" spans="1:19" s="53" customFormat="1" ht="15">
      <c r="A94" s="100">
        <v>90</v>
      </c>
      <c r="B94" s="95" t="s">
        <v>148</v>
      </c>
      <c r="C94" s="95" t="s">
        <v>149</v>
      </c>
      <c r="D94" s="95" t="s">
        <v>150</v>
      </c>
      <c r="E94" s="63">
        <f t="shared" si="25"/>
        <v>1</v>
      </c>
      <c r="F94" s="10">
        <f t="shared" si="26"/>
        <v>0.7543859649122807</v>
      </c>
      <c r="G94" s="34">
        <f t="shared" si="27"/>
        <v>43</v>
      </c>
      <c r="H94" s="31">
        <f>I94/57</f>
        <v>0.7543859649122807</v>
      </c>
      <c r="I94" s="30">
        <v>43</v>
      </c>
      <c r="J94" s="28">
        <f t="shared" si="28"/>
        <v>1</v>
      </c>
      <c r="K94" s="31"/>
      <c r="L94" s="58"/>
      <c r="M94" s="64">
        <f>IF(L94&gt;0,1,)</f>
        <v>0</v>
      </c>
      <c r="N94" s="31"/>
      <c r="O94" s="30"/>
      <c r="P94" s="64">
        <f>IF(O94&gt;0,1,)</f>
        <v>0</v>
      </c>
      <c r="Q94" s="31"/>
      <c r="R94" s="30"/>
      <c r="S94" s="5">
        <f t="shared" si="29"/>
        <v>0</v>
      </c>
    </row>
    <row r="95" spans="1:19" s="53" customFormat="1" ht="15">
      <c r="A95" s="99">
        <v>91</v>
      </c>
      <c r="B95" s="95" t="s">
        <v>297</v>
      </c>
      <c r="C95" s="95" t="s">
        <v>298</v>
      </c>
      <c r="D95" s="95" t="s">
        <v>299</v>
      </c>
      <c r="E95" s="63">
        <f t="shared" si="25"/>
        <v>1</v>
      </c>
      <c r="F95" s="10">
        <f t="shared" si="26"/>
        <v>0.7368421052631579</v>
      </c>
      <c r="G95" s="34">
        <f t="shared" si="27"/>
        <v>56</v>
      </c>
      <c r="H95" s="31"/>
      <c r="I95" s="30"/>
      <c r="J95" s="28">
        <f t="shared" si="28"/>
        <v>0</v>
      </c>
      <c r="K95" s="31">
        <f>L95/76</f>
        <v>0.7368421052631579</v>
      </c>
      <c r="L95" s="30">
        <v>56</v>
      </c>
      <c r="M95" s="64">
        <f>IF(L95&gt;0,1,)</f>
        <v>1</v>
      </c>
      <c r="N95" s="31"/>
      <c r="O95" s="30"/>
      <c r="P95" s="64">
        <f>IF(O95&gt;0,1,)</f>
        <v>0</v>
      </c>
      <c r="Q95" s="31"/>
      <c r="R95" s="30"/>
      <c r="S95" s="5">
        <f t="shared" si="29"/>
        <v>0</v>
      </c>
    </row>
    <row r="96" spans="1:19" s="53" customFormat="1" ht="15">
      <c r="A96" s="100">
        <v>92</v>
      </c>
      <c r="B96" s="107" t="s">
        <v>99</v>
      </c>
      <c r="C96" s="107" t="s">
        <v>407</v>
      </c>
      <c r="D96" s="107" t="s">
        <v>408</v>
      </c>
      <c r="E96" s="63">
        <f t="shared" si="25"/>
        <v>1</v>
      </c>
      <c r="F96" s="10">
        <f t="shared" si="26"/>
        <v>0.725</v>
      </c>
      <c r="G96" s="34">
        <f t="shared" si="27"/>
        <v>58</v>
      </c>
      <c r="H96" s="31"/>
      <c r="I96" s="30"/>
      <c r="J96" s="28">
        <f t="shared" si="28"/>
        <v>0</v>
      </c>
      <c r="K96" s="31"/>
      <c r="L96" s="58"/>
      <c r="M96" s="64"/>
      <c r="N96" s="31"/>
      <c r="O96" s="30"/>
      <c r="P96" s="64"/>
      <c r="Q96" s="31">
        <f>R96/80</f>
        <v>0.725</v>
      </c>
      <c r="R96" s="30">
        <v>58</v>
      </c>
      <c r="S96" s="5">
        <f t="shared" si="29"/>
        <v>1</v>
      </c>
    </row>
    <row r="97" spans="1:19" s="53" customFormat="1" ht="15">
      <c r="A97" s="100">
        <v>93</v>
      </c>
      <c r="B97" s="95" t="s">
        <v>29</v>
      </c>
      <c r="C97" s="95" t="s">
        <v>125</v>
      </c>
      <c r="D97" s="95" t="s">
        <v>126</v>
      </c>
      <c r="E97" s="63">
        <f t="shared" si="25"/>
        <v>1</v>
      </c>
      <c r="F97" s="10">
        <f t="shared" si="26"/>
        <v>0.7192982456140351</v>
      </c>
      <c r="G97" s="34">
        <f t="shared" si="27"/>
        <v>41</v>
      </c>
      <c r="H97" s="31">
        <f>I97/57</f>
        <v>0.7192982456140351</v>
      </c>
      <c r="I97" s="30">
        <v>41</v>
      </c>
      <c r="J97" s="28">
        <f t="shared" si="28"/>
        <v>1</v>
      </c>
      <c r="K97" s="31"/>
      <c r="L97" s="58"/>
      <c r="M97" s="64">
        <f>IF(L97&gt;0,1,)</f>
        <v>0</v>
      </c>
      <c r="N97" s="31"/>
      <c r="O97" s="30"/>
      <c r="P97" s="64">
        <f>IF(O97&gt;0,1,)</f>
        <v>0</v>
      </c>
      <c r="Q97" s="31"/>
      <c r="R97" s="30"/>
      <c r="S97" s="5">
        <f t="shared" si="29"/>
        <v>0</v>
      </c>
    </row>
    <row r="98" spans="1:19" s="53" customFormat="1" ht="15">
      <c r="A98" s="99">
        <v>94</v>
      </c>
      <c r="B98" s="95" t="s">
        <v>127</v>
      </c>
      <c r="C98" s="95" t="s">
        <v>128</v>
      </c>
      <c r="D98" s="95" t="s">
        <v>129</v>
      </c>
      <c r="E98" s="63">
        <f t="shared" si="25"/>
        <v>1</v>
      </c>
      <c r="F98" s="10">
        <f t="shared" si="26"/>
        <v>0.7017543859649122</v>
      </c>
      <c r="G98" s="34">
        <f t="shared" si="27"/>
        <v>40</v>
      </c>
      <c r="H98" s="31">
        <f>I98/57</f>
        <v>0.7017543859649122</v>
      </c>
      <c r="I98" s="30">
        <v>40</v>
      </c>
      <c r="J98" s="28">
        <f t="shared" si="28"/>
        <v>1</v>
      </c>
      <c r="K98" s="31"/>
      <c r="L98" s="104"/>
      <c r="M98" s="64">
        <f>IF(L98&gt;0,1,)</f>
        <v>0</v>
      </c>
      <c r="N98" s="31"/>
      <c r="O98" s="30"/>
      <c r="P98" s="64">
        <f>IF(O98&gt;0,1,)</f>
        <v>0</v>
      </c>
      <c r="Q98" s="31"/>
      <c r="R98" s="30"/>
      <c r="S98" s="5">
        <f t="shared" si="29"/>
        <v>0</v>
      </c>
    </row>
    <row r="99" spans="1:19" s="53" customFormat="1" ht="15">
      <c r="A99" s="100">
        <v>95</v>
      </c>
      <c r="B99" s="95" t="s">
        <v>299</v>
      </c>
      <c r="C99" s="95" t="s">
        <v>400</v>
      </c>
      <c r="D99" s="95" t="s">
        <v>401</v>
      </c>
      <c r="E99" s="63">
        <f t="shared" si="25"/>
        <v>1</v>
      </c>
      <c r="F99" s="10">
        <f t="shared" si="26"/>
        <v>0.7</v>
      </c>
      <c r="G99" s="34">
        <f t="shared" si="27"/>
        <v>56</v>
      </c>
      <c r="H99" s="31"/>
      <c r="I99" s="30"/>
      <c r="J99" s="28">
        <f t="shared" si="28"/>
        <v>0</v>
      </c>
      <c r="K99" s="31"/>
      <c r="L99" s="104"/>
      <c r="M99" s="64"/>
      <c r="N99" s="31"/>
      <c r="O99" s="30"/>
      <c r="P99" s="64"/>
      <c r="Q99" s="31">
        <f>R99/80</f>
        <v>0.7</v>
      </c>
      <c r="R99" s="30">
        <v>56</v>
      </c>
      <c r="S99" s="5">
        <f t="shared" si="29"/>
        <v>1</v>
      </c>
    </row>
    <row r="100" spans="1:19" s="53" customFormat="1" ht="15">
      <c r="A100" s="106">
        <v>96</v>
      </c>
      <c r="B100" s="95" t="s">
        <v>287</v>
      </c>
      <c r="C100" s="95" t="s">
        <v>402</v>
      </c>
      <c r="D100" s="95" t="s">
        <v>403</v>
      </c>
      <c r="E100" s="63">
        <f t="shared" si="25"/>
        <v>1</v>
      </c>
      <c r="F100" s="10">
        <f t="shared" si="26"/>
        <v>0.6875</v>
      </c>
      <c r="G100" s="34">
        <f t="shared" si="27"/>
        <v>55</v>
      </c>
      <c r="H100" s="31"/>
      <c r="I100" s="30"/>
      <c r="J100" s="28">
        <f t="shared" si="28"/>
        <v>0</v>
      </c>
      <c r="K100" s="31"/>
      <c r="L100" s="76"/>
      <c r="M100" s="64"/>
      <c r="N100" s="31"/>
      <c r="O100" s="30"/>
      <c r="P100" s="64"/>
      <c r="Q100" s="31">
        <f>R100/80</f>
        <v>0.6875</v>
      </c>
      <c r="R100" s="30">
        <v>55</v>
      </c>
      <c r="S100" s="5">
        <f t="shared" si="29"/>
        <v>1</v>
      </c>
    </row>
    <row r="101" spans="1:19" s="53" customFormat="1" ht="15">
      <c r="A101" s="105">
        <v>97</v>
      </c>
      <c r="B101" s="101" t="s">
        <v>80</v>
      </c>
      <c r="C101" s="101" t="s">
        <v>169</v>
      </c>
      <c r="D101" s="101" t="s">
        <v>170</v>
      </c>
      <c r="E101" s="63">
        <f aca="true" t="shared" si="32" ref="E101:E112">J101+M101+P101+S101</f>
        <v>1</v>
      </c>
      <c r="F101" s="10">
        <f>SUM(H101+K101+N101+Q101)-IF(E101&gt;3,MIN(H101,K101,N101,Q101),0)</f>
        <v>0.6842105263157895</v>
      </c>
      <c r="G101" s="34">
        <f aca="true" t="shared" si="33" ref="G101:G112">I101+L101+O101+R101</f>
        <v>39</v>
      </c>
      <c r="H101" s="31">
        <f>I101/57</f>
        <v>0.6842105263157895</v>
      </c>
      <c r="I101" s="30">
        <v>39</v>
      </c>
      <c r="J101" s="28">
        <f>IF(I101&gt;0,1,0)</f>
        <v>1</v>
      </c>
      <c r="K101" s="31"/>
      <c r="L101" s="104"/>
      <c r="M101" s="64">
        <f aca="true" t="shared" si="34" ref="M101:M108">IF(L101&gt;0,1,)</f>
        <v>0</v>
      </c>
      <c r="N101" s="31"/>
      <c r="O101" s="30"/>
      <c r="P101" s="64">
        <f aca="true" t="shared" si="35" ref="P101:P108">IF(O101&gt;0,1,)</f>
        <v>0</v>
      </c>
      <c r="Q101" s="31"/>
      <c r="R101" s="30"/>
      <c r="S101" s="5">
        <f aca="true" t="shared" si="36" ref="S101:S112">IF(R101&gt;0,1,)</f>
        <v>0</v>
      </c>
    </row>
    <row r="102" spans="1:19" s="82" customFormat="1" ht="15">
      <c r="A102" s="106">
        <v>98</v>
      </c>
      <c r="B102" s="95" t="s">
        <v>191</v>
      </c>
      <c r="C102" s="95" t="s">
        <v>192</v>
      </c>
      <c r="D102" s="95" t="s">
        <v>193</v>
      </c>
      <c r="E102" s="83">
        <f t="shared" si="32"/>
        <v>1</v>
      </c>
      <c r="F102" s="10">
        <f>SUM(H102+K102+N102+Q102)-IF(E102&gt;3,MIN(H102,K102,N102,Q102),0)</f>
        <v>0.6666666666666666</v>
      </c>
      <c r="G102" s="34">
        <f t="shared" si="33"/>
        <v>38</v>
      </c>
      <c r="H102" s="31">
        <f>I102/57</f>
        <v>0.6666666666666666</v>
      </c>
      <c r="I102" s="30">
        <v>38</v>
      </c>
      <c r="J102" s="28">
        <f>IF(I102&gt;0,1,0)</f>
        <v>1</v>
      </c>
      <c r="K102" s="31"/>
      <c r="L102" s="104"/>
      <c r="M102" s="85">
        <f t="shared" si="34"/>
        <v>0</v>
      </c>
      <c r="N102" s="31"/>
      <c r="O102" s="30"/>
      <c r="P102" s="85">
        <f t="shared" si="35"/>
        <v>0</v>
      </c>
      <c r="Q102" s="31"/>
      <c r="R102" s="30"/>
      <c r="S102" s="5">
        <f t="shared" si="36"/>
        <v>0</v>
      </c>
    </row>
    <row r="103" spans="1:19" s="82" customFormat="1" ht="15">
      <c r="A103" s="106">
        <v>99</v>
      </c>
      <c r="B103" s="95" t="s">
        <v>130</v>
      </c>
      <c r="C103" s="95" t="s">
        <v>194</v>
      </c>
      <c r="D103" s="95" t="s">
        <v>195</v>
      </c>
      <c r="E103" s="83">
        <f t="shared" si="32"/>
        <v>1</v>
      </c>
      <c r="F103" s="10">
        <f>SUM(H103+K103+N103+Q103)-IF(E103&gt;3,MIN(H103,K103,N103,Q103),0)</f>
        <v>0.6666666666666666</v>
      </c>
      <c r="G103" s="34">
        <f t="shared" si="33"/>
        <v>38</v>
      </c>
      <c r="H103" s="31">
        <f>I103/57</f>
        <v>0.6666666666666666</v>
      </c>
      <c r="I103" s="30">
        <v>38</v>
      </c>
      <c r="J103" s="28">
        <f>IF(I103&gt;0,1,0)</f>
        <v>1</v>
      </c>
      <c r="K103" s="31"/>
      <c r="L103" s="84"/>
      <c r="M103" s="85">
        <f t="shared" si="34"/>
        <v>0</v>
      </c>
      <c r="N103" s="31"/>
      <c r="O103" s="30"/>
      <c r="P103" s="85">
        <f t="shared" si="35"/>
        <v>0</v>
      </c>
      <c r="Q103" s="31"/>
      <c r="R103" s="30"/>
      <c r="S103" s="5">
        <f t="shared" si="36"/>
        <v>0</v>
      </c>
    </row>
    <row r="104" spans="1:19" s="82" customFormat="1" ht="15">
      <c r="A104" s="105">
        <v>100</v>
      </c>
      <c r="B104" s="95" t="s">
        <v>29</v>
      </c>
      <c r="C104" s="95" t="s">
        <v>188</v>
      </c>
      <c r="D104" s="95"/>
      <c r="E104" s="83">
        <f t="shared" si="32"/>
        <v>1</v>
      </c>
      <c r="F104" s="10">
        <f>SUM(H104+K104+N104+Q104)-IF(E104&gt;3,MIN(H104,K104,N104,Q104),0)</f>
        <v>0.6491228070175439</v>
      </c>
      <c r="G104" s="34">
        <f t="shared" si="33"/>
        <v>37</v>
      </c>
      <c r="H104" s="31">
        <f>I104/57</f>
        <v>0.6491228070175439</v>
      </c>
      <c r="I104" s="30">
        <v>37</v>
      </c>
      <c r="J104" s="28">
        <f>IF(I104&gt;0,1,0)</f>
        <v>1</v>
      </c>
      <c r="K104" s="31"/>
      <c r="L104" s="84"/>
      <c r="M104" s="85">
        <f t="shared" si="34"/>
        <v>0</v>
      </c>
      <c r="N104" s="31"/>
      <c r="O104" s="30"/>
      <c r="P104" s="85">
        <f t="shared" si="35"/>
        <v>0</v>
      </c>
      <c r="Q104" s="31"/>
      <c r="R104" s="30"/>
      <c r="S104" s="5">
        <f t="shared" si="36"/>
        <v>0</v>
      </c>
    </row>
    <row r="105" spans="1:19" s="53" customFormat="1" ht="15">
      <c r="A105" s="106">
        <v>101</v>
      </c>
      <c r="B105" s="95" t="s">
        <v>68</v>
      </c>
      <c r="C105" s="95" t="s">
        <v>300</v>
      </c>
      <c r="D105" s="95" t="s">
        <v>301</v>
      </c>
      <c r="E105" s="63">
        <f t="shared" si="32"/>
        <v>1</v>
      </c>
      <c r="F105" s="10">
        <f>SUM(H105+K105+N105+Q105)-IF(E105&gt;3,MIN(H105,K105,N105,Q105),0)</f>
        <v>0.631578947368421</v>
      </c>
      <c r="G105" s="34">
        <f t="shared" si="33"/>
        <v>48</v>
      </c>
      <c r="H105" s="31"/>
      <c r="I105" s="30"/>
      <c r="J105" s="28">
        <f>IF(I105&gt;0,1,0)</f>
        <v>0</v>
      </c>
      <c r="K105" s="31">
        <f>L105/76</f>
        <v>0.631578947368421</v>
      </c>
      <c r="L105" s="30">
        <v>48</v>
      </c>
      <c r="M105" s="64">
        <f t="shared" si="34"/>
        <v>1</v>
      </c>
      <c r="N105" s="31"/>
      <c r="O105" s="30"/>
      <c r="P105" s="64">
        <f t="shared" si="35"/>
        <v>0</v>
      </c>
      <c r="Q105" s="31"/>
      <c r="R105" s="30"/>
      <c r="S105" s="5">
        <f t="shared" si="36"/>
        <v>0</v>
      </c>
    </row>
    <row r="106" spans="1:19" s="90" customFormat="1" ht="15">
      <c r="A106" s="106">
        <v>102</v>
      </c>
      <c r="B106" s="95" t="s">
        <v>63</v>
      </c>
      <c r="C106" s="95" t="s">
        <v>302</v>
      </c>
      <c r="D106" s="95" t="s">
        <v>303</v>
      </c>
      <c r="E106" s="91">
        <f t="shared" si="32"/>
        <v>1</v>
      </c>
      <c r="F106" s="10">
        <f>SUM(H106+K106+N106+Q106)-IF(E106&gt;3,MIN(H106,K106,N106,Q106),0)</f>
        <v>0.631578947368421</v>
      </c>
      <c r="G106" s="34">
        <f t="shared" si="33"/>
        <v>48</v>
      </c>
      <c r="H106" s="31"/>
      <c r="I106" s="30"/>
      <c r="J106" s="28">
        <f>IF(I106&gt;0,1,0)</f>
        <v>0</v>
      </c>
      <c r="K106" s="31">
        <f>L106/76</f>
        <v>0.631578947368421</v>
      </c>
      <c r="L106" s="30">
        <v>48</v>
      </c>
      <c r="M106" s="92">
        <f t="shared" si="34"/>
        <v>1</v>
      </c>
      <c r="N106" s="31"/>
      <c r="O106" s="30"/>
      <c r="P106" s="92">
        <f t="shared" si="35"/>
        <v>0</v>
      </c>
      <c r="Q106" s="31"/>
      <c r="R106" s="30"/>
      <c r="S106" s="5">
        <f t="shared" si="36"/>
        <v>0</v>
      </c>
    </row>
    <row r="107" spans="1:19" s="86" customFormat="1" ht="15">
      <c r="A107" s="105">
        <v>103</v>
      </c>
      <c r="B107" s="95" t="s">
        <v>251</v>
      </c>
      <c r="C107" s="95" t="s">
        <v>252</v>
      </c>
      <c r="D107" s="95" t="s">
        <v>253</v>
      </c>
      <c r="E107" s="87">
        <f t="shared" si="32"/>
        <v>1</v>
      </c>
      <c r="F107" s="10">
        <f>SUM(H107+K107+N107+Q107)-IF(E107&gt;3,MIN(H107,K107,N107,Q107),0)</f>
        <v>0.6140350877192983</v>
      </c>
      <c r="G107" s="34">
        <f t="shared" si="33"/>
        <v>35</v>
      </c>
      <c r="H107" s="31">
        <f>I107/57</f>
        <v>0.6140350877192983</v>
      </c>
      <c r="I107" s="30">
        <v>35</v>
      </c>
      <c r="J107" s="28">
        <f>IF(I107&gt;0,1,0)</f>
        <v>1</v>
      </c>
      <c r="K107" s="31"/>
      <c r="L107" s="88"/>
      <c r="M107" s="89">
        <f t="shared" si="34"/>
        <v>0</v>
      </c>
      <c r="N107" s="31"/>
      <c r="O107" s="30"/>
      <c r="P107" s="89">
        <f t="shared" si="35"/>
        <v>0</v>
      </c>
      <c r="Q107" s="31"/>
      <c r="R107" s="30"/>
      <c r="S107" s="5">
        <f t="shared" si="36"/>
        <v>0</v>
      </c>
    </row>
    <row r="108" spans="1:19" s="93" customFormat="1" ht="15">
      <c r="A108" s="106">
        <v>104</v>
      </c>
      <c r="B108" s="101" t="s">
        <v>97</v>
      </c>
      <c r="C108" s="101" t="s">
        <v>16</v>
      </c>
      <c r="D108" s="101" t="s">
        <v>98</v>
      </c>
      <c r="E108" s="95">
        <f t="shared" si="32"/>
        <v>1</v>
      </c>
      <c r="F108" s="10">
        <f>SUM(H108+K108+N108+Q108)-IF(E108&gt;3,MIN(H108,K108,N108,Q108),0)</f>
        <v>0.6140350877192983</v>
      </c>
      <c r="G108" s="34">
        <f t="shared" si="33"/>
        <v>35</v>
      </c>
      <c r="H108" s="31">
        <f>I108/57</f>
        <v>0.6140350877192983</v>
      </c>
      <c r="I108" s="30">
        <v>35</v>
      </c>
      <c r="J108" s="28">
        <f>IF(I108&gt;0,1,0)</f>
        <v>1</v>
      </c>
      <c r="K108" s="31"/>
      <c r="L108" s="97"/>
      <c r="M108" s="98">
        <f t="shared" si="34"/>
        <v>0</v>
      </c>
      <c r="N108" s="31"/>
      <c r="O108" s="30"/>
      <c r="P108" s="98">
        <f t="shared" si="35"/>
        <v>0</v>
      </c>
      <c r="Q108" s="31"/>
      <c r="R108" s="30"/>
      <c r="S108" s="5">
        <f t="shared" si="36"/>
        <v>0</v>
      </c>
    </row>
    <row r="109" spans="1:19" s="93" customFormat="1" ht="15">
      <c r="A109" s="106">
        <v>105</v>
      </c>
      <c r="B109" s="101" t="s">
        <v>130</v>
      </c>
      <c r="C109" s="101" t="s">
        <v>131</v>
      </c>
      <c r="D109" s="101" t="s">
        <v>132</v>
      </c>
      <c r="E109" s="95">
        <f t="shared" si="32"/>
        <v>1</v>
      </c>
      <c r="F109" s="10">
        <f>SUM(H109+K109+N109+Q109)-IF(E109&gt;3,MIN(H109,K109,N109,Q109),0)</f>
        <v>0.6140350877192983</v>
      </c>
      <c r="G109" s="34">
        <f t="shared" si="33"/>
        <v>35</v>
      </c>
      <c r="H109" s="31">
        <f>I109/57</f>
        <v>0.6140350877192983</v>
      </c>
      <c r="I109" s="30">
        <v>35</v>
      </c>
      <c r="J109" s="28">
        <f>IF(I109&gt;0,1,0)</f>
        <v>1</v>
      </c>
      <c r="K109" s="31"/>
      <c r="L109" s="97"/>
      <c r="M109" s="98"/>
      <c r="N109" s="31"/>
      <c r="O109" s="30"/>
      <c r="P109" s="98"/>
      <c r="Q109" s="31"/>
      <c r="R109" s="30"/>
      <c r="S109" s="5">
        <f t="shared" si="36"/>
        <v>0</v>
      </c>
    </row>
    <row r="110" spans="1:19" s="93" customFormat="1" ht="15">
      <c r="A110" s="105">
        <v>106</v>
      </c>
      <c r="B110" s="101" t="s">
        <v>185</v>
      </c>
      <c r="C110" s="101" t="s">
        <v>304</v>
      </c>
      <c r="D110" s="101" t="s">
        <v>305</v>
      </c>
      <c r="E110" s="95">
        <f t="shared" si="32"/>
        <v>1</v>
      </c>
      <c r="F110" s="10">
        <f>SUM(H110+K110+N110+Q110)-IF(E110&gt;3,MIN(H110,K110,N110,Q110),0)</f>
        <v>0.5921052631578947</v>
      </c>
      <c r="G110" s="34">
        <f t="shared" si="33"/>
        <v>45</v>
      </c>
      <c r="H110" s="31"/>
      <c r="I110" s="30"/>
      <c r="J110" s="28">
        <f>IF(I110&gt;0,1,0)</f>
        <v>0</v>
      </c>
      <c r="K110" s="31">
        <f>L110/76</f>
        <v>0.5921052631578947</v>
      </c>
      <c r="L110" s="30">
        <v>45</v>
      </c>
      <c r="M110" s="98">
        <f>IF(L110&gt;0,1,)</f>
        <v>1</v>
      </c>
      <c r="N110" s="31"/>
      <c r="O110" s="30"/>
      <c r="P110" s="98">
        <f>IF(O110&gt;0,1,)</f>
        <v>0</v>
      </c>
      <c r="Q110" s="31"/>
      <c r="R110" s="30"/>
      <c r="S110" s="5">
        <f t="shared" si="36"/>
        <v>0</v>
      </c>
    </row>
    <row r="111" spans="1:19" s="53" customFormat="1" ht="15">
      <c r="A111" s="106">
        <v>107</v>
      </c>
      <c r="B111" s="95" t="s">
        <v>17</v>
      </c>
      <c r="C111" s="95" t="s">
        <v>398</v>
      </c>
      <c r="D111" s="95" t="s">
        <v>399</v>
      </c>
      <c r="E111" s="63">
        <f t="shared" si="32"/>
        <v>1</v>
      </c>
      <c r="F111" s="10">
        <f>SUM(H111+K111+N111+Q111)-IF(E111&gt;3,MIN(H111,K111,N111,Q111),0)</f>
        <v>0.5875</v>
      </c>
      <c r="G111" s="34">
        <f t="shared" si="33"/>
        <v>47</v>
      </c>
      <c r="H111" s="31"/>
      <c r="I111" s="30"/>
      <c r="J111" s="28">
        <f>IF(I111&gt;0,1,0)</f>
        <v>0</v>
      </c>
      <c r="K111" s="31"/>
      <c r="L111" s="30"/>
      <c r="M111" s="64"/>
      <c r="N111" s="31"/>
      <c r="O111" s="30"/>
      <c r="P111" s="64"/>
      <c r="Q111" s="31">
        <f>R111/80</f>
        <v>0.5875</v>
      </c>
      <c r="R111" s="30">
        <v>47</v>
      </c>
      <c r="S111" s="5">
        <f t="shared" si="36"/>
        <v>1</v>
      </c>
    </row>
    <row r="112" spans="1:20" ht="15">
      <c r="A112" s="106">
        <v>108</v>
      </c>
      <c r="B112" s="36" t="s">
        <v>287</v>
      </c>
      <c r="C112" s="36" t="s">
        <v>306</v>
      </c>
      <c r="D112" s="36"/>
      <c r="E112" s="36">
        <f t="shared" si="32"/>
        <v>1</v>
      </c>
      <c r="F112" s="37">
        <f>SUM(H112+K112+N112+Q112)-IF(E112&gt;3,MIN(H112,K112,N112,Q112),0)</f>
        <v>0.5526315789473685</v>
      </c>
      <c r="G112" s="35">
        <f t="shared" si="33"/>
        <v>42</v>
      </c>
      <c r="H112" s="38"/>
      <c r="I112" s="39"/>
      <c r="J112" s="28">
        <f>IF(I112&gt;0,1,0)</f>
        <v>0</v>
      </c>
      <c r="K112" s="38">
        <f>L112/76</f>
        <v>0.5526315789473685</v>
      </c>
      <c r="L112" s="39">
        <v>42</v>
      </c>
      <c r="M112" s="41">
        <f>IF(L112&gt;0,1,)</f>
        <v>1</v>
      </c>
      <c r="N112" s="38"/>
      <c r="O112" s="39"/>
      <c r="P112" s="41">
        <f>IF(O112&gt;0,1,)</f>
        <v>0</v>
      </c>
      <c r="Q112" s="31"/>
      <c r="R112" s="30"/>
      <c r="S112" s="5">
        <f t="shared" si="36"/>
        <v>0</v>
      </c>
      <c r="T112" s="53"/>
    </row>
    <row r="113" spans="2:18" ht="15">
      <c r="B113" s="94"/>
      <c r="C113" s="94"/>
      <c r="D113" s="94"/>
      <c r="F113" s="124" t="s">
        <v>367</v>
      </c>
      <c r="G113" s="124"/>
      <c r="H113" s="121">
        <f>SUM(J5:J112)</f>
        <v>69</v>
      </c>
      <c r="I113" s="121"/>
      <c r="K113" s="121">
        <f>SUM(M5:M112)</f>
        <v>59</v>
      </c>
      <c r="L113" s="121"/>
      <c r="N113" s="121">
        <f>SUM(P5:P112)</f>
        <v>40</v>
      </c>
      <c r="O113" s="121"/>
      <c r="Q113" s="121">
        <f>SUM(S5:S112)</f>
        <v>43</v>
      </c>
      <c r="R113" s="121"/>
    </row>
    <row r="114" spans="2:4" ht="15">
      <c r="B114" s="94"/>
      <c r="C114" s="94"/>
      <c r="D114" s="94"/>
    </row>
  </sheetData>
  <sheetProtection/>
  <mergeCells count="22">
    <mergeCell ref="Q113:R113"/>
    <mergeCell ref="B1:F2"/>
    <mergeCell ref="F113:G113"/>
    <mergeCell ref="H113:I113"/>
    <mergeCell ref="K113:L113"/>
    <mergeCell ref="N113:O113"/>
    <mergeCell ref="E3:E4"/>
    <mergeCell ref="H1:I1"/>
    <mergeCell ref="H2:I4"/>
    <mergeCell ref="G1:G2"/>
    <mergeCell ref="A3:A4"/>
    <mergeCell ref="B3:B4"/>
    <mergeCell ref="C3:C4"/>
    <mergeCell ref="D3:D4"/>
    <mergeCell ref="F3:F4"/>
    <mergeCell ref="A1:A2"/>
    <mergeCell ref="K1:L1"/>
    <mergeCell ref="N1:O1"/>
    <mergeCell ref="Q1:R1"/>
    <mergeCell ref="K2:L4"/>
    <mergeCell ref="N2:O4"/>
    <mergeCell ref="Q2:R4"/>
  </mergeCells>
  <printOptions/>
  <pageMargins left="0.7" right="0.7" top="0.75" bottom="0.75" header="0.3" footer="0.3"/>
  <pageSetup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U36"/>
  <sheetViews>
    <sheetView zoomScalePageLayoutView="0" workbookViewId="0" topLeftCell="A1">
      <selection activeCell="A1" sqref="A1:A2"/>
    </sheetView>
  </sheetViews>
  <sheetFormatPr defaultColWidth="14.140625" defaultRowHeight="15"/>
  <cols>
    <col min="1" max="1" width="10.140625" style="11" customWidth="1"/>
    <col min="2" max="2" width="11.140625" style="43" bestFit="1" customWidth="1"/>
    <col min="3" max="3" width="14.140625" style="43" bestFit="1" customWidth="1"/>
    <col min="4" max="4" width="14.7109375" style="43" bestFit="1" customWidth="1"/>
    <col min="5" max="5" width="14.7109375" style="11" customWidth="1"/>
    <col min="6" max="6" width="8.28125" style="11" customWidth="1"/>
    <col min="7" max="7" width="14.28125" style="14" customWidth="1"/>
    <col min="8" max="8" width="9.28125" style="12" customWidth="1"/>
    <col min="9" max="9" width="7.140625" style="12" customWidth="1"/>
    <col min="10" max="10" width="2.28125" style="12" hidden="1" customWidth="1"/>
    <col min="11" max="11" width="9.28125" style="12" customWidth="1"/>
    <col min="12" max="12" width="7.140625" style="12" customWidth="1"/>
    <col min="13" max="13" width="4.57421875" style="12" hidden="1" customWidth="1"/>
    <col min="14" max="14" width="9.28125" style="12" customWidth="1"/>
    <col min="15" max="15" width="7.140625" style="12" customWidth="1"/>
    <col min="16" max="16" width="4.57421875" style="12" hidden="1" customWidth="1"/>
    <col min="17" max="17" width="9.28125" style="12" customWidth="1"/>
    <col min="18" max="18" width="7.140625" style="12" customWidth="1"/>
    <col min="19" max="19" width="4.57421875" style="12" hidden="1" customWidth="1"/>
    <col min="20" max="218" width="9.140625" style="11" customWidth="1"/>
    <col min="219" max="219" width="12.8515625" style="11" customWidth="1"/>
    <col min="220" max="16384" width="14.140625" style="11" customWidth="1"/>
  </cols>
  <sheetData>
    <row r="1" spans="1:19" ht="88.5" customHeight="1">
      <c r="A1" s="135" t="s">
        <v>6</v>
      </c>
      <c r="B1" s="122" t="s">
        <v>317</v>
      </c>
      <c r="C1" s="122"/>
      <c r="D1" s="122"/>
      <c r="E1" s="122"/>
      <c r="F1" s="122"/>
      <c r="G1" s="132" t="s">
        <v>6</v>
      </c>
      <c r="H1" s="108" t="s">
        <v>310</v>
      </c>
      <c r="I1" s="125"/>
      <c r="J1" s="25"/>
      <c r="K1" s="108" t="s">
        <v>311</v>
      </c>
      <c r="L1" s="109"/>
      <c r="M1" s="26"/>
      <c r="N1" s="108" t="s">
        <v>312</v>
      </c>
      <c r="O1" s="109"/>
      <c r="P1" s="26"/>
      <c r="Q1" s="108" t="s">
        <v>313</v>
      </c>
      <c r="R1" s="109"/>
      <c r="S1" s="3"/>
    </row>
    <row r="2" spans="1:19" ht="10.5" customHeight="1">
      <c r="A2" s="136"/>
      <c r="B2" s="123"/>
      <c r="C2" s="123"/>
      <c r="D2" s="123"/>
      <c r="E2" s="123"/>
      <c r="F2" s="123"/>
      <c r="G2" s="133"/>
      <c r="H2" s="126" t="s">
        <v>314</v>
      </c>
      <c r="I2" s="127"/>
      <c r="J2" s="22"/>
      <c r="K2" s="110" t="s">
        <v>315</v>
      </c>
      <c r="L2" s="111"/>
      <c r="M2" s="23"/>
      <c r="N2" s="110" t="s">
        <v>368</v>
      </c>
      <c r="O2" s="111"/>
      <c r="P2" s="23"/>
      <c r="Q2" s="110" t="s">
        <v>316</v>
      </c>
      <c r="R2" s="111"/>
      <c r="S2" s="4"/>
    </row>
    <row r="3" spans="1:19" s="12" customFormat="1" ht="15">
      <c r="A3" s="116" t="s">
        <v>3</v>
      </c>
      <c r="B3" s="134" t="s">
        <v>0</v>
      </c>
      <c r="C3" s="134" t="s">
        <v>1</v>
      </c>
      <c r="D3" s="116" t="s">
        <v>2</v>
      </c>
      <c r="E3" s="118" t="s">
        <v>262</v>
      </c>
      <c r="F3" s="118" t="s">
        <v>307</v>
      </c>
      <c r="G3" s="15" t="s">
        <v>308</v>
      </c>
      <c r="H3" s="128"/>
      <c r="I3" s="129"/>
      <c r="J3" s="24"/>
      <c r="K3" s="112"/>
      <c r="L3" s="113"/>
      <c r="M3" s="23"/>
      <c r="N3" s="112"/>
      <c r="O3" s="113"/>
      <c r="P3" s="23"/>
      <c r="Q3" s="112"/>
      <c r="R3" s="113"/>
      <c r="S3" s="4"/>
    </row>
    <row r="4" spans="1:19" s="12" customFormat="1" ht="15">
      <c r="A4" s="117"/>
      <c r="B4" s="134"/>
      <c r="C4" s="134"/>
      <c r="D4" s="117"/>
      <c r="E4" s="117"/>
      <c r="F4" s="117"/>
      <c r="G4" s="16" t="s">
        <v>309</v>
      </c>
      <c r="H4" s="130"/>
      <c r="I4" s="131"/>
      <c r="J4" s="24"/>
      <c r="K4" s="114"/>
      <c r="L4" s="115"/>
      <c r="M4" s="23"/>
      <c r="N4" s="114"/>
      <c r="O4" s="115"/>
      <c r="P4" s="23"/>
      <c r="Q4" s="114"/>
      <c r="R4" s="115"/>
      <c r="S4" s="4"/>
    </row>
    <row r="5" spans="1:21" ht="15">
      <c r="A5" s="20">
        <v>1</v>
      </c>
      <c r="B5" s="45" t="s">
        <v>71</v>
      </c>
      <c r="C5" s="45" t="s">
        <v>231</v>
      </c>
      <c r="D5" s="45" t="s">
        <v>232</v>
      </c>
      <c r="E5" s="32">
        <f aca="true" t="shared" si="0" ref="E5:E36">J5+M5+P5+S5</f>
        <v>3</v>
      </c>
      <c r="F5" s="10">
        <f aca="true" t="shared" si="1" ref="F5:F36">SUM(H5+K5+N5+Q5)-IF(E5&gt;3,MIN(H5,K5,N5,Q5),0)</f>
        <v>2.9375</v>
      </c>
      <c r="G5" s="33">
        <f aca="true" t="shared" si="2" ref="G5:G36">I5+L5+O5+R5</f>
        <v>186</v>
      </c>
      <c r="H5" s="29">
        <f aca="true" t="shared" si="3" ref="H5:H12">I5/48</f>
        <v>0.9375</v>
      </c>
      <c r="I5" s="27">
        <v>45</v>
      </c>
      <c r="J5" s="28">
        <f aca="true" t="shared" si="4" ref="J5:J36">IF(I5&gt;0,1,0)</f>
        <v>1</v>
      </c>
      <c r="K5" s="31">
        <f aca="true" t="shared" si="5" ref="K5:K13">L5/67</f>
        <v>1</v>
      </c>
      <c r="L5" s="30">
        <v>67</v>
      </c>
      <c r="M5" s="19">
        <f aca="true" t="shared" si="6" ref="M5:M36">IF(L5&gt;0,1,)</f>
        <v>1</v>
      </c>
      <c r="N5" s="31">
        <f aca="true" t="shared" si="7" ref="N5:N13">O5/74</f>
        <v>1</v>
      </c>
      <c r="O5" s="6">
        <v>74</v>
      </c>
      <c r="P5" s="19">
        <f aca="true" t="shared" si="8" ref="P5:P36">IF(O5&gt;0,1,)</f>
        <v>1</v>
      </c>
      <c r="Q5" s="31">
        <f aca="true" t="shared" si="9" ref="Q5:Q36">R5/67</f>
        <v>0</v>
      </c>
      <c r="R5" s="30"/>
      <c r="S5" s="5">
        <f aca="true" t="shared" si="10" ref="S5:S34">IF(R5&gt;0,1,)</f>
        <v>0</v>
      </c>
      <c r="U5" s="79"/>
    </row>
    <row r="6" spans="1:20" ht="15" customHeight="1">
      <c r="A6" s="21">
        <v>2</v>
      </c>
      <c r="B6" s="44" t="s">
        <v>29</v>
      </c>
      <c r="C6" s="44" t="s">
        <v>235</v>
      </c>
      <c r="D6" s="44" t="s">
        <v>236</v>
      </c>
      <c r="E6" s="13">
        <f t="shared" si="0"/>
        <v>4</v>
      </c>
      <c r="F6" s="10">
        <f t="shared" si="1"/>
        <v>2.7781363453005246</v>
      </c>
      <c r="G6" s="34">
        <f t="shared" si="2"/>
        <v>225</v>
      </c>
      <c r="H6" s="31">
        <f t="shared" si="3"/>
        <v>1</v>
      </c>
      <c r="I6" s="30">
        <v>48</v>
      </c>
      <c r="J6" s="28">
        <f t="shared" si="4"/>
        <v>1</v>
      </c>
      <c r="K6" s="31">
        <f t="shared" si="5"/>
        <v>0.7761194029850746</v>
      </c>
      <c r="L6" s="30">
        <v>52</v>
      </c>
      <c r="M6" s="19">
        <f t="shared" si="6"/>
        <v>1</v>
      </c>
      <c r="N6" s="31">
        <f t="shared" si="7"/>
        <v>0.8378378378378378</v>
      </c>
      <c r="O6" s="75">
        <v>62</v>
      </c>
      <c r="P6" s="19">
        <f t="shared" si="8"/>
        <v>1</v>
      </c>
      <c r="Q6" s="31">
        <f t="shared" si="9"/>
        <v>0.9402985074626866</v>
      </c>
      <c r="R6" s="30">
        <v>63</v>
      </c>
      <c r="S6" s="5">
        <f t="shared" si="10"/>
        <v>1</v>
      </c>
      <c r="T6" s="56"/>
    </row>
    <row r="7" spans="1:19" ht="15">
      <c r="A7" s="21">
        <v>3</v>
      </c>
      <c r="B7" s="44" t="s">
        <v>26</v>
      </c>
      <c r="C7" s="44" t="s">
        <v>65</v>
      </c>
      <c r="D7" s="44" t="s">
        <v>204</v>
      </c>
      <c r="E7" s="44">
        <f t="shared" si="0"/>
        <v>4</v>
      </c>
      <c r="F7" s="10">
        <f t="shared" si="1"/>
        <v>2.773320895522388</v>
      </c>
      <c r="G7" s="34">
        <f t="shared" si="2"/>
        <v>227</v>
      </c>
      <c r="H7" s="31">
        <f t="shared" si="3"/>
        <v>0.9375</v>
      </c>
      <c r="I7" s="30">
        <v>45</v>
      </c>
      <c r="J7" s="28">
        <f t="shared" si="4"/>
        <v>1</v>
      </c>
      <c r="K7" s="31">
        <f t="shared" si="5"/>
        <v>0.9253731343283582</v>
      </c>
      <c r="L7" s="30">
        <v>62</v>
      </c>
      <c r="M7" s="19">
        <f t="shared" si="6"/>
        <v>1</v>
      </c>
      <c r="N7" s="31">
        <f t="shared" si="7"/>
        <v>0.7972972972972973</v>
      </c>
      <c r="O7" s="7">
        <v>59</v>
      </c>
      <c r="P7" s="19">
        <f t="shared" si="8"/>
        <v>1</v>
      </c>
      <c r="Q7" s="31">
        <f t="shared" si="9"/>
        <v>0.9104477611940298</v>
      </c>
      <c r="R7" s="30">
        <v>61</v>
      </c>
      <c r="S7" s="5">
        <f t="shared" si="10"/>
        <v>1</v>
      </c>
    </row>
    <row r="8" spans="1:19" ht="15">
      <c r="A8" s="20">
        <v>4</v>
      </c>
      <c r="B8" s="44" t="s">
        <v>136</v>
      </c>
      <c r="C8" s="44" t="s">
        <v>230</v>
      </c>
      <c r="D8" s="44" t="s">
        <v>8</v>
      </c>
      <c r="E8" s="13">
        <f t="shared" si="0"/>
        <v>4</v>
      </c>
      <c r="F8" s="10">
        <f t="shared" si="1"/>
        <v>2.660136815920398</v>
      </c>
      <c r="G8" s="34">
        <f t="shared" si="2"/>
        <v>220</v>
      </c>
      <c r="H8" s="31">
        <f t="shared" si="3"/>
        <v>0.8541666666666666</v>
      </c>
      <c r="I8" s="30">
        <v>41</v>
      </c>
      <c r="J8" s="28">
        <f t="shared" si="4"/>
        <v>1</v>
      </c>
      <c r="K8" s="31">
        <f t="shared" si="5"/>
        <v>0.8955223880597015</v>
      </c>
      <c r="L8" s="48">
        <v>60</v>
      </c>
      <c r="M8" s="19">
        <f t="shared" si="6"/>
        <v>1</v>
      </c>
      <c r="N8" s="31">
        <f t="shared" si="7"/>
        <v>0.7837837837837838</v>
      </c>
      <c r="O8" s="7">
        <v>58</v>
      </c>
      <c r="P8" s="19">
        <f t="shared" si="8"/>
        <v>1</v>
      </c>
      <c r="Q8" s="31">
        <f t="shared" si="9"/>
        <v>0.9104477611940298</v>
      </c>
      <c r="R8" s="30">
        <v>61</v>
      </c>
      <c r="S8" s="5">
        <f t="shared" si="10"/>
        <v>1</v>
      </c>
    </row>
    <row r="9" spans="1:19" ht="15">
      <c r="A9" s="21">
        <v>5</v>
      </c>
      <c r="B9" s="73" t="s">
        <v>57</v>
      </c>
      <c r="C9" s="73" t="s">
        <v>233</v>
      </c>
      <c r="D9" s="73" t="s">
        <v>234</v>
      </c>
      <c r="E9" s="13">
        <f t="shared" si="0"/>
        <v>4</v>
      </c>
      <c r="F9" s="10">
        <f t="shared" si="1"/>
        <v>2.6004437273093988</v>
      </c>
      <c r="G9" s="34">
        <f t="shared" si="2"/>
        <v>214</v>
      </c>
      <c r="H9" s="31">
        <f t="shared" si="3"/>
        <v>0.7083333333333334</v>
      </c>
      <c r="I9" s="30">
        <v>34</v>
      </c>
      <c r="J9" s="28">
        <f t="shared" si="4"/>
        <v>1</v>
      </c>
      <c r="K9" s="31">
        <f t="shared" si="5"/>
        <v>0.8507462686567164</v>
      </c>
      <c r="L9" s="18">
        <v>57</v>
      </c>
      <c r="M9" s="19">
        <f t="shared" si="6"/>
        <v>1</v>
      </c>
      <c r="N9" s="31">
        <f t="shared" si="7"/>
        <v>0.8243243243243243</v>
      </c>
      <c r="O9" s="7">
        <v>61</v>
      </c>
      <c r="P9" s="19">
        <f t="shared" si="8"/>
        <v>1</v>
      </c>
      <c r="Q9" s="31">
        <f t="shared" si="9"/>
        <v>0.9253731343283582</v>
      </c>
      <c r="R9" s="30">
        <v>62</v>
      </c>
      <c r="S9" s="5">
        <f t="shared" si="10"/>
        <v>1</v>
      </c>
    </row>
    <row r="10" spans="1:19" ht="15">
      <c r="A10" s="21">
        <v>6</v>
      </c>
      <c r="B10" s="74" t="s">
        <v>71</v>
      </c>
      <c r="C10" s="74" t="s">
        <v>241</v>
      </c>
      <c r="D10" s="74" t="s">
        <v>242</v>
      </c>
      <c r="E10" s="13">
        <f t="shared" si="0"/>
        <v>4</v>
      </c>
      <c r="F10" s="10">
        <f t="shared" si="1"/>
        <v>2.4689390883420734</v>
      </c>
      <c r="G10" s="34">
        <f t="shared" si="2"/>
        <v>207</v>
      </c>
      <c r="H10" s="31">
        <f t="shared" si="3"/>
        <v>0.75</v>
      </c>
      <c r="I10" s="30">
        <v>36</v>
      </c>
      <c r="J10" s="28">
        <f t="shared" si="4"/>
        <v>1</v>
      </c>
      <c r="K10" s="31">
        <f t="shared" si="5"/>
        <v>0.7910447761194029</v>
      </c>
      <c r="L10" s="58">
        <v>53</v>
      </c>
      <c r="M10" s="19">
        <f t="shared" si="6"/>
        <v>1</v>
      </c>
      <c r="N10" s="31">
        <f t="shared" si="7"/>
        <v>0.7972972972972973</v>
      </c>
      <c r="O10" s="30">
        <v>59</v>
      </c>
      <c r="P10" s="19">
        <f t="shared" si="8"/>
        <v>1</v>
      </c>
      <c r="Q10" s="31">
        <f t="shared" si="9"/>
        <v>0.8805970149253731</v>
      </c>
      <c r="R10" s="30">
        <v>59</v>
      </c>
      <c r="S10" s="5">
        <f t="shared" si="10"/>
        <v>1</v>
      </c>
    </row>
    <row r="11" spans="1:19" ht="15">
      <c r="A11" s="20">
        <v>7</v>
      </c>
      <c r="B11" s="44" t="s">
        <v>63</v>
      </c>
      <c r="C11" s="44" t="s">
        <v>248</v>
      </c>
      <c r="D11" s="44" t="s">
        <v>249</v>
      </c>
      <c r="E11" s="13">
        <f t="shared" si="0"/>
        <v>3</v>
      </c>
      <c r="F11" s="10">
        <f t="shared" si="1"/>
        <v>2.44535767110394</v>
      </c>
      <c r="G11" s="34">
        <f t="shared" si="2"/>
        <v>154</v>
      </c>
      <c r="H11" s="31">
        <f t="shared" si="3"/>
        <v>0.7916666666666666</v>
      </c>
      <c r="I11" s="30">
        <v>38</v>
      </c>
      <c r="J11" s="28">
        <f t="shared" si="4"/>
        <v>1</v>
      </c>
      <c r="K11" s="31">
        <f t="shared" si="5"/>
        <v>0.9104477611940298</v>
      </c>
      <c r="L11" s="48">
        <v>61</v>
      </c>
      <c r="M11" s="19">
        <f t="shared" si="6"/>
        <v>1</v>
      </c>
      <c r="N11" s="31">
        <f t="shared" si="7"/>
        <v>0.7432432432432432</v>
      </c>
      <c r="O11" s="30">
        <v>55</v>
      </c>
      <c r="P11" s="19">
        <f t="shared" si="8"/>
        <v>1</v>
      </c>
      <c r="Q11" s="31">
        <f t="shared" si="9"/>
        <v>0</v>
      </c>
      <c r="R11" s="30"/>
      <c r="S11" s="5">
        <f t="shared" si="10"/>
        <v>0</v>
      </c>
    </row>
    <row r="12" spans="1:19" ht="15">
      <c r="A12" s="21">
        <v>8</v>
      </c>
      <c r="B12" s="44" t="s">
        <v>209</v>
      </c>
      <c r="C12" s="44" t="s">
        <v>210</v>
      </c>
      <c r="D12" s="44" t="s">
        <v>211</v>
      </c>
      <c r="E12" s="13">
        <f t="shared" si="0"/>
        <v>4</v>
      </c>
      <c r="F12" s="10">
        <f t="shared" si="1"/>
        <v>2.405002016942315</v>
      </c>
      <c r="G12" s="34">
        <f t="shared" si="2"/>
        <v>188</v>
      </c>
      <c r="H12" s="31">
        <f t="shared" si="3"/>
        <v>0.4375</v>
      </c>
      <c r="I12" s="30">
        <v>21</v>
      </c>
      <c r="J12" s="28">
        <f t="shared" si="4"/>
        <v>1</v>
      </c>
      <c r="K12" s="31">
        <f t="shared" si="5"/>
        <v>0.746268656716418</v>
      </c>
      <c r="L12" s="48">
        <v>50</v>
      </c>
      <c r="M12" s="19">
        <f t="shared" si="6"/>
        <v>1</v>
      </c>
      <c r="N12" s="31">
        <f t="shared" si="7"/>
        <v>0.8378378378378378</v>
      </c>
      <c r="O12" s="30">
        <v>62</v>
      </c>
      <c r="P12" s="19">
        <f t="shared" si="8"/>
        <v>1</v>
      </c>
      <c r="Q12" s="31">
        <f t="shared" si="9"/>
        <v>0.8208955223880597</v>
      </c>
      <c r="R12" s="30">
        <v>55</v>
      </c>
      <c r="S12" s="5">
        <f t="shared" si="10"/>
        <v>1</v>
      </c>
    </row>
    <row r="13" spans="1:19" ht="15">
      <c r="A13" s="21">
        <v>9</v>
      </c>
      <c r="B13" s="63" t="s">
        <v>322</v>
      </c>
      <c r="C13" s="63" t="s">
        <v>323</v>
      </c>
      <c r="D13" s="63" t="s">
        <v>324</v>
      </c>
      <c r="E13" s="13">
        <f t="shared" si="0"/>
        <v>3</v>
      </c>
      <c r="F13" s="10">
        <f t="shared" si="1"/>
        <v>2.284187172246874</v>
      </c>
      <c r="G13" s="34">
        <f t="shared" si="2"/>
        <v>159</v>
      </c>
      <c r="H13" s="31"/>
      <c r="I13" s="30"/>
      <c r="J13" s="28">
        <f t="shared" si="4"/>
        <v>0</v>
      </c>
      <c r="K13" s="31">
        <f t="shared" si="5"/>
        <v>0.6119402985074627</v>
      </c>
      <c r="L13" s="76">
        <v>41</v>
      </c>
      <c r="M13" s="19">
        <f t="shared" si="6"/>
        <v>1</v>
      </c>
      <c r="N13" s="31">
        <f t="shared" si="7"/>
        <v>0.8513513513513513</v>
      </c>
      <c r="O13" s="30">
        <v>63</v>
      </c>
      <c r="P13" s="19">
        <f t="shared" si="8"/>
        <v>1</v>
      </c>
      <c r="Q13" s="31">
        <f t="shared" si="9"/>
        <v>0.8208955223880597</v>
      </c>
      <c r="R13" s="30">
        <v>55</v>
      </c>
      <c r="S13" s="5">
        <f t="shared" si="10"/>
        <v>1</v>
      </c>
    </row>
    <row r="14" spans="1:19" ht="15">
      <c r="A14" s="20">
        <v>10</v>
      </c>
      <c r="B14" s="44" t="s">
        <v>70</v>
      </c>
      <c r="C14" s="44" t="s">
        <v>207</v>
      </c>
      <c r="D14" s="44" t="s">
        <v>208</v>
      </c>
      <c r="E14" s="13">
        <f t="shared" si="0"/>
        <v>2</v>
      </c>
      <c r="F14" s="10">
        <f t="shared" si="1"/>
        <v>1.9583333333333335</v>
      </c>
      <c r="G14" s="34">
        <f t="shared" si="2"/>
        <v>113</v>
      </c>
      <c r="H14" s="31">
        <f>I14/48</f>
        <v>0.9583333333333334</v>
      </c>
      <c r="I14" s="30">
        <v>46</v>
      </c>
      <c r="J14" s="28">
        <f t="shared" si="4"/>
        <v>1</v>
      </c>
      <c r="K14" s="31"/>
      <c r="L14" s="30"/>
      <c r="M14" s="19">
        <f t="shared" si="6"/>
        <v>0</v>
      </c>
      <c r="N14" s="31"/>
      <c r="O14" s="76"/>
      <c r="P14" s="19">
        <f t="shared" si="8"/>
        <v>0</v>
      </c>
      <c r="Q14" s="31">
        <f t="shared" si="9"/>
        <v>1</v>
      </c>
      <c r="R14" s="30">
        <v>67</v>
      </c>
      <c r="S14" s="5">
        <f t="shared" si="10"/>
        <v>1</v>
      </c>
    </row>
    <row r="15" spans="1:19" ht="15">
      <c r="A15" s="21">
        <v>11</v>
      </c>
      <c r="B15" s="74" t="s">
        <v>237</v>
      </c>
      <c r="C15" s="74" t="s">
        <v>238</v>
      </c>
      <c r="D15" s="74" t="s">
        <v>239</v>
      </c>
      <c r="E15" s="13">
        <f t="shared" si="0"/>
        <v>2</v>
      </c>
      <c r="F15" s="10">
        <f t="shared" si="1"/>
        <v>1.8659825870646767</v>
      </c>
      <c r="G15" s="34">
        <f t="shared" si="2"/>
        <v>108</v>
      </c>
      <c r="H15" s="31">
        <f>I15/48</f>
        <v>0.8958333333333334</v>
      </c>
      <c r="I15" s="30">
        <v>43</v>
      </c>
      <c r="J15" s="28">
        <f t="shared" si="4"/>
        <v>1</v>
      </c>
      <c r="K15" s="31"/>
      <c r="L15" s="57"/>
      <c r="M15" s="19">
        <f t="shared" si="6"/>
        <v>0</v>
      </c>
      <c r="N15" s="31"/>
      <c r="O15" s="30"/>
      <c r="P15" s="19">
        <f t="shared" si="8"/>
        <v>0</v>
      </c>
      <c r="Q15" s="31">
        <f t="shared" si="9"/>
        <v>0.9701492537313433</v>
      </c>
      <c r="R15" s="30">
        <v>65</v>
      </c>
      <c r="S15" s="5">
        <f t="shared" si="10"/>
        <v>1</v>
      </c>
    </row>
    <row r="16" spans="1:19" ht="15">
      <c r="A16" s="21">
        <v>12</v>
      </c>
      <c r="B16" s="73" t="s">
        <v>218</v>
      </c>
      <c r="C16" s="73" t="s">
        <v>219</v>
      </c>
      <c r="D16" s="73" t="s">
        <v>220</v>
      </c>
      <c r="E16" s="13">
        <f t="shared" si="0"/>
        <v>2</v>
      </c>
      <c r="F16" s="10">
        <f t="shared" si="1"/>
        <v>1.6246890547263682</v>
      </c>
      <c r="G16" s="34">
        <f t="shared" si="2"/>
        <v>95</v>
      </c>
      <c r="H16" s="31">
        <f>I16/48</f>
        <v>0.7291666666666666</v>
      </c>
      <c r="I16" s="30">
        <v>35</v>
      </c>
      <c r="J16" s="28">
        <f t="shared" si="4"/>
        <v>1</v>
      </c>
      <c r="K16" s="31"/>
      <c r="L16" s="57"/>
      <c r="M16" s="19">
        <f t="shared" si="6"/>
        <v>0</v>
      </c>
      <c r="N16" s="31"/>
      <c r="O16" s="30"/>
      <c r="P16" s="19">
        <f t="shared" si="8"/>
        <v>0</v>
      </c>
      <c r="Q16" s="31">
        <f t="shared" si="9"/>
        <v>0.8955223880597015</v>
      </c>
      <c r="R16" s="30">
        <v>60</v>
      </c>
      <c r="S16" s="5">
        <f t="shared" si="10"/>
        <v>1</v>
      </c>
    </row>
    <row r="17" spans="1:19" ht="15">
      <c r="A17" s="20">
        <v>13</v>
      </c>
      <c r="B17" s="63" t="s">
        <v>17</v>
      </c>
      <c r="C17" s="63" t="s">
        <v>58</v>
      </c>
      <c r="D17" s="63" t="s">
        <v>203</v>
      </c>
      <c r="E17" s="13">
        <f t="shared" si="0"/>
        <v>2</v>
      </c>
      <c r="F17" s="10">
        <f t="shared" si="1"/>
        <v>1.6181592039800994</v>
      </c>
      <c r="G17" s="34">
        <f t="shared" si="2"/>
        <v>91</v>
      </c>
      <c r="H17" s="31">
        <f>I17/48</f>
        <v>0.9166666666666666</v>
      </c>
      <c r="I17" s="30">
        <v>44</v>
      </c>
      <c r="J17" s="28">
        <f t="shared" si="4"/>
        <v>1</v>
      </c>
      <c r="K17" s="31">
        <f>L17/67</f>
        <v>0.7014925373134329</v>
      </c>
      <c r="L17" s="7">
        <v>47</v>
      </c>
      <c r="M17" s="19">
        <f t="shared" si="6"/>
        <v>1</v>
      </c>
      <c r="N17" s="31"/>
      <c r="O17" s="58"/>
      <c r="P17" s="19">
        <f t="shared" si="8"/>
        <v>0</v>
      </c>
      <c r="Q17" s="31">
        <f t="shared" si="9"/>
        <v>0</v>
      </c>
      <c r="R17" s="30"/>
      <c r="S17" s="5">
        <f t="shared" si="10"/>
        <v>0</v>
      </c>
    </row>
    <row r="18" spans="1:19" ht="15">
      <c r="A18" s="21">
        <v>14</v>
      </c>
      <c r="B18" s="44" t="s">
        <v>17</v>
      </c>
      <c r="C18" s="44" t="s">
        <v>205</v>
      </c>
      <c r="D18" s="44" t="s">
        <v>206</v>
      </c>
      <c r="E18" s="13">
        <f t="shared" si="0"/>
        <v>2</v>
      </c>
      <c r="F18" s="10">
        <f t="shared" si="1"/>
        <v>1.529228855721393</v>
      </c>
      <c r="G18" s="34">
        <f t="shared" si="2"/>
        <v>89</v>
      </c>
      <c r="H18" s="31">
        <f>I18/48</f>
        <v>0.7083333333333334</v>
      </c>
      <c r="I18" s="30">
        <v>34</v>
      </c>
      <c r="J18" s="28">
        <f t="shared" si="4"/>
        <v>1</v>
      </c>
      <c r="K18" s="31"/>
      <c r="L18" s="7"/>
      <c r="M18" s="19">
        <f t="shared" si="6"/>
        <v>0</v>
      </c>
      <c r="N18" s="31"/>
      <c r="O18" s="30"/>
      <c r="P18" s="19">
        <f t="shared" si="8"/>
        <v>0</v>
      </c>
      <c r="Q18" s="31">
        <f t="shared" si="9"/>
        <v>0.8208955223880597</v>
      </c>
      <c r="R18" s="30">
        <v>55</v>
      </c>
      <c r="S18" s="5">
        <f t="shared" si="10"/>
        <v>1</v>
      </c>
    </row>
    <row r="19" spans="1:19" ht="15">
      <c r="A19" s="21">
        <v>15</v>
      </c>
      <c r="B19" s="73" t="s">
        <v>57</v>
      </c>
      <c r="C19" s="73" t="s">
        <v>325</v>
      </c>
      <c r="D19" s="73" t="s">
        <v>326</v>
      </c>
      <c r="E19" s="13">
        <f t="shared" si="0"/>
        <v>2</v>
      </c>
      <c r="F19" s="10">
        <f t="shared" si="1"/>
        <v>1.3630496167809603</v>
      </c>
      <c r="G19" s="34">
        <f t="shared" si="2"/>
        <v>97</v>
      </c>
      <c r="H19" s="31"/>
      <c r="I19" s="30"/>
      <c r="J19" s="28">
        <f t="shared" si="4"/>
        <v>0</v>
      </c>
      <c r="K19" s="31">
        <f>L19/67</f>
        <v>0.5522388059701493</v>
      </c>
      <c r="L19" s="57">
        <v>37</v>
      </c>
      <c r="M19" s="19">
        <f t="shared" si="6"/>
        <v>1</v>
      </c>
      <c r="N19" s="31">
        <f>O19/74</f>
        <v>0.8108108108108109</v>
      </c>
      <c r="O19" s="30">
        <v>60</v>
      </c>
      <c r="P19" s="19">
        <f t="shared" si="8"/>
        <v>1</v>
      </c>
      <c r="Q19" s="31">
        <f t="shared" si="9"/>
        <v>0</v>
      </c>
      <c r="R19" s="30"/>
      <c r="S19" s="5">
        <f t="shared" si="10"/>
        <v>0</v>
      </c>
    </row>
    <row r="20" spans="1:19" ht="15">
      <c r="A20" s="20">
        <v>16</v>
      </c>
      <c r="B20" s="74" t="s">
        <v>130</v>
      </c>
      <c r="C20" s="74" t="s">
        <v>214</v>
      </c>
      <c r="D20" s="74" t="s">
        <v>215</v>
      </c>
      <c r="E20" s="13">
        <f t="shared" si="0"/>
        <v>2</v>
      </c>
      <c r="F20" s="10">
        <f t="shared" si="1"/>
        <v>1.3118781094527363</v>
      </c>
      <c r="G20" s="34">
        <f t="shared" si="2"/>
        <v>78</v>
      </c>
      <c r="H20" s="31">
        <f>I20/48</f>
        <v>0.5208333333333334</v>
      </c>
      <c r="I20" s="30">
        <v>25</v>
      </c>
      <c r="J20" s="28">
        <f t="shared" si="4"/>
        <v>1</v>
      </c>
      <c r="K20" s="31">
        <f>L20/67</f>
        <v>0.7910447761194029</v>
      </c>
      <c r="L20" s="57">
        <v>53</v>
      </c>
      <c r="M20" s="19">
        <f t="shared" si="6"/>
        <v>1</v>
      </c>
      <c r="N20" s="31"/>
      <c r="O20" s="30"/>
      <c r="P20" s="19">
        <f t="shared" si="8"/>
        <v>0</v>
      </c>
      <c r="Q20" s="31">
        <f t="shared" si="9"/>
        <v>0</v>
      </c>
      <c r="R20" s="30"/>
      <c r="S20" s="5">
        <f t="shared" si="10"/>
        <v>0</v>
      </c>
    </row>
    <row r="21" spans="1:19" ht="15">
      <c r="A21" s="21">
        <v>17</v>
      </c>
      <c r="B21" s="44" t="s">
        <v>29</v>
      </c>
      <c r="C21" s="44" t="s">
        <v>221</v>
      </c>
      <c r="D21" s="44" t="s">
        <v>222</v>
      </c>
      <c r="E21" s="13">
        <f t="shared" si="0"/>
        <v>1</v>
      </c>
      <c r="F21" s="10">
        <f t="shared" si="1"/>
        <v>0.9166666666666666</v>
      </c>
      <c r="G21" s="34">
        <f t="shared" si="2"/>
        <v>44</v>
      </c>
      <c r="H21" s="31">
        <f>I21/48</f>
        <v>0.9166666666666666</v>
      </c>
      <c r="I21" s="30">
        <v>44</v>
      </c>
      <c r="J21" s="28">
        <f t="shared" si="4"/>
        <v>1</v>
      </c>
      <c r="K21" s="31"/>
      <c r="L21" s="75"/>
      <c r="M21" s="19">
        <f t="shared" si="6"/>
        <v>0</v>
      </c>
      <c r="N21" s="31"/>
      <c r="O21" s="30"/>
      <c r="P21" s="19">
        <f t="shared" si="8"/>
        <v>0</v>
      </c>
      <c r="Q21" s="31">
        <f t="shared" si="9"/>
        <v>0</v>
      </c>
      <c r="R21" s="30"/>
      <c r="S21" s="5">
        <f t="shared" si="10"/>
        <v>0</v>
      </c>
    </row>
    <row r="22" spans="1:19" ht="15">
      <c r="A22" s="21">
        <v>18</v>
      </c>
      <c r="B22" s="73" t="s">
        <v>15</v>
      </c>
      <c r="C22" s="73" t="s">
        <v>318</v>
      </c>
      <c r="D22" s="73" t="s">
        <v>319</v>
      </c>
      <c r="E22" s="13">
        <f t="shared" si="0"/>
        <v>1</v>
      </c>
      <c r="F22" s="10">
        <f t="shared" si="1"/>
        <v>0.8507462686567164</v>
      </c>
      <c r="G22" s="34">
        <f t="shared" si="2"/>
        <v>57</v>
      </c>
      <c r="H22" s="31"/>
      <c r="I22" s="30"/>
      <c r="J22" s="28">
        <f t="shared" si="4"/>
        <v>0</v>
      </c>
      <c r="K22" s="31">
        <f>L22/67</f>
        <v>0.8507462686567164</v>
      </c>
      <c r="L22" s="75">
        <v>57</v>
      </c>
      <c r="M22" s="19">
        <f t="shared" si="6"/>
        <v>1</v>
      </c>
      <c r="N22" s="31"/>
      <c r="O22" s="30"/>
      <c r="P22" s="19">
        <f t="shared" si="8"/>
        <v>0</v>
      </c>
      <c r="Q22" s="31">
        <f t="shared" si="9"/>
        <v>0</v>
      </c>
      <c r="R22" s="30"/>
      <c r="S22" s="5">
        <f t="shared" si="10"/>
        <v>0</v>
      </c>
    </row>
    <row r="23" spans="1:19" ht="15">
      <c r="A23" s="20">
        <v>19</v>
      </c>
      <c r="B23" s="44" t="s">
        <v>29</v>
      </c>
      <c r="C23" s="44" t="s">
        <v>320</v>
      </c>
      <c r="D23" s="44" t="s">
        <v>321</v>
      </c>
      <c r="E23" s="13">
        <f t="shared" si="0"/>
        <v>1</v>
      </c>
      <c r="F23" s="10">
        <f t="shared" si="1"/>
        <v>0.835820895522388</v>
      </c>
      <c r="G23" s="34">
        <f t="shared" si="2"/>
        <v>56</v>
      </c>
      <c r="H23" s="31"/>
      <c r="I23" s="30"/>
      <c r="J23" s="28">
        <f t="shared" si="4"/>
        <v>0</v>
      </c>
      <c r="K23" s="31">
        <f>L23/67</f>
        <v>0.835820895522388</v>
      </c>
      <c r="L23" s="7">
        <v>56</v>
      </c>
      <c r="M23" s="19">
        <f t="shared" si="6"/>
        <v>1</v>
      </c>
      <c r="N23" s="31"/>
      <c r="O23" s="76"/>
      <c r="P23" s="19">
        <f t="shared" si="8"/>
        <v>0</v>
      </c>
      <c r="Q23" s="31">
        <f t="shared" si="9"/>
        <v>0</v>
      </c>
      <c r="R23" s="30"/>
      <c r="S23" s="5">
        <f t="shared" si="10"/>
        <v>0</v>
      </c>
    </row>
    <row r="24" spans="1:19" ht="15">
      <c r="A24" s="21">
        <v>20</v>
      </c>
      <c r="B24" s="44" t="s">
        <v>71</v>
      </c>
      <c r="C24" s="44" t="s">
        <v>223</v>
      </c>
      <c r="D24" s="44" t="s">
        <v>224</v>
      </c>
      <c r="E24" s="13">
        <f t="shared" si="0"/>
        <v>1</v>
      </c>
      <c r="F24" s="10">
        <f t="shared" si="1"/>
        <v>0.8333333333333334</v>
      </c>
      <c r="G24" s="34">
        <f t="shared" si="2"/>
        <v>40</v>
      </c>
      <c r="H24" s="31">
        <f>I24/48</f>
        <v>0.8333333333333334</v>
      </c>
      <c r="I24" s="30">
        <v>40</v>
      </c>
      <c r="J24" s="28">
        <f t="shared" si="4"/>
        <v>1</v>
      </c>
      <c r="K24" s="31"/>
      <c r="L24" s="7"/>
      <c r="M24" s="19">
        <f t="shared" si="6"/>
        <v>0</v>
      </c>
      <c r="N24" s="31"/>
      <c r="O24" s="30"/>
      <c r="P24" s="19">
        <f t="shared" si="8"/>
        <v>0</v>
      </c>
      <c r="Q24" s="31">
        <f t="shared" si="9"/>
        <v>0</v>
      </c>
      <c r="R24" s="30"/>
      <c r="S24" s="5">
        <f t="shared" si="10"/>
        <v>0</v>
      </c>
    </row>
    <row r="25" spans="1:19" ht="15">
      <c r="A25" s="21">
        <v>21</v>
      </c>
      <c r="B25" s="80" t="s">
        <v>369</v>
      </c>
      <c r="C25" s="80" t="s">
        <v>396</v>
      </c>
      <c r="D25" s="80" t="s">
        <v>397</v>
      </c>
      <c r="E25" s="13">
        <f t="shared" si="0"/>
        <v>1</v>
      </c>
      <c r="F25" s="10">
        <f t="shared" si="1"/>
        <v>0.8059701492537313</v>
      </c>
      <c r="G25" s="34">
        <f t="shared" si="2"/>
        <v>54</v>
      </c>
      <c r="H25" s="31"/>
      <c r="I25" s="30"/>
      <c r="J25" s="28">
        <f t="shared" si="4"/>
        <v>0</v>
      </c>
      <c r="K25" s="31"/>
      <c r="L25" s="57"/>
      <c r="M25" s="19">
        <f t="shared" si="6"/>
        <v>0</v>
      </c>
      <c r="N25" s="31"/>
      <c r="O25" s="30"/>
      <c r="P25" s="19">
        <f t="shared" si="8"/>
        <v>0</v>
      </c>
      <c r="Q25" s="31">
        <f t="shared" si="9"/>
        <v>0.8059701492537313</v>
      </c>
      <c r="R25" s="30">
        <v>54</v>
      </c>
      <c r="S25" s="5">
        <f t="shared" si="10"/>
        <v>1</v>
      </c>
    </row>
    <row r="26" spans="1:19" ht="15">
      <c r="A26" s="20">
        <v>22</v>
      </c>
      <c r="B26" s="83" t="s">
        <v>245</v>
      </c>
      <c r="C26" s="83" t="s">
        <v>246</v>
      </c>
      <c r="D26" s="83" t="s">
        <v>247</v>
      </c>
      <c r="E26" s="13">
        <f t="shared" si="0"/>
        <v>1</v>
      </c>
      <c r="F26" s="10">
        <f t="shared" si="1"/>
        <v>0.7916666666666666</v>
      </c>
      <c r="G26" s="34">
        <f t="shared" si="2"/>
        <v>38</v>
      </c>
      <c r="H26" s="31">
        <f aca="true" t="shared" si="11" ref="H26:H34">I26/48</f>
        <v>0.7916666666666666</v>
      </c>
      <c r="I26" s="30">
        <v>38</v>
      </c>
      <c r="J26" s="28">
        <f t="shared" si="4"/>
        <v>1</v>
      </c>
      <c r="K26" s="31"/>
      <c r="L26" s="17"/>
      <c r="M26" s="19">
        <f t="shared" si="6"/>
        <v>0</v>
      </c>
      <c r="N26" s="31"/>
      <c r="O26" s="30"/>
      <c r="P26" s="19">
        <f t="shared" si="8"/>
        <v>0</v>
      </c>
      <c r="Q26" s="31">
        <f t="shared" si="9"/>
        <v>0</v>
      </c>
      <c r="R26" s="30"/>
      <c r="S26" s="5">
        <f t="shared" si="10"/>
        <v>0</v>
      </c>
    </row>
    <row r="27" spans="1:19" ht="15">
      <c r="A27" s="21">
        <v>23</v>
      </c>
      <c r="B27" s="63" t="s">
        <v>17</v>
      </c>
      <c r="C27" s="63" t="s">
        <v>212</v>
      </c>
      <c r="D27" s="63" t="s">
        <v>213</v>
      </c>
      <c r="E27" s="13">
        <f t="shared" si="0"/>
        <v>1</v>
      </c>
      <c r="F27" s="10">
        <f t="shared" si="1"/>
        <v>0.7708333333333334</v>
      </c>
      <c r="G27" s="34">
        <f t="shared" si="2"/>
        <v>37</v>
      </c>
      <c r="H27" s="31">
        <f t="shared" si="11"/>
        <v>0.7708333333333334</v>
      </c>
      <c r="I27" s="30">
        <v>37</v>
      </c>
      <c r="J27" s="28">
        <f t="shared" si="4"/>
        <v>1</v>
      </c>
      <c r="K27" s="31"/>
      <c r="L27" s="75"/>
      <c r="M27" s="19">
        <f t="shared" si="6"/>
        <v>0</v>
      </c>
      <c r="N27" s="31"/>
      <c r="O27" s="30"/>
      <c r="P27" s="19">
        <f t="shared" si="8"/>
        <v>0</v>
      </c>
      <c r="Q27" s="31">
        <f t="shared" si="9"/>
        <v>0</v>
      </c>
      <c r="R27" s="30"/>
      <c r="S27" s="5">
        <f t="shared" si="10"/>
        <v>0</v>
      </c>
    </row>
    <row r="28" spans="1:19" ht="15">
      <c r="A28" s="21">
        <v>24</v>
      </c>
      <c r="B28" s="44" t="s">
        <v>83</v>
      </c>
      <c r="C28" s="44" t="s">
        <v>243</v>
      </c>
      <c r="D28" s="44" t="s">
        <v>244</v>
      </c>
      <c r="E28" s="13">
        <f t="shared" si="0"/>
        <v>1</v>
      </c>
      <c r="F28" s="10">
        <f t="shared" si="1"/>
        <v>0.7083333333333334</v>
      </c>
      <c r="G28" s="34">
        <f t="shared" si="2"/>
        <v>34</v>
      </c>
      <c r="H28" s="31">
        <f t="shared" si="11"/>
        <v>0.7083333333333334</v>
      </c>
      <c r="I28" s="30">
        <v>34</v>
      </c>
      <c r="J28" s="28">
        <f t="shared" si="4"/>
        <v>1</v>
      </c>
      <c r="K28" s="31"/>
      <c r="L28" s="17"/>
      <c r="M28" s="19">
        <f t="shared" si="6"/>
        <v>0</v>
      </c>
      <c r="N28" s="31"/>
      <c r="O28" s="30"/>
      <c r="P28" s="19">
        <f t="shared" si="8"/>
        <v>0</v>
      </c>
      <c r="Q28" s="31">
        <f t="shared" si="9"/>
        <v>0</v>
      </c>
      <c r="R28" s="30"/>
      <c r="S28" s="5">
        <f t="shared" si="10"/>
        <v>0</v>
      </c>
    </row>
    <row r="29" spans="1:19" ht="15">
      <c r="A29" s="20">
        <v>25</v>
      </c>
      <c r="B29" s="44" t="s">
        <v>225</v>
      </c>
      <c r="C29" s="44" t="s">
        <v>226</v>
      </c>
      <c r="D29" s="44" t="s">
        <v>225</v>
      </c>
      <c r="E29" s="13">
        <f t="shared" si="0"/>
        <v>1</v>
      </c>
      <c r="F29" s="10">
        <f t="shared" si="1"/>
        <v>0.6666666666666666</v>
      </c>
      <c r="G29" s="34">
        <f t="shared" si="2"/>
        <v>32</v>
      </c>
      <c r="H29" s="31">
        <f t="shared" si="11"/>
        <v>0.6666666666666666</v>
      </c>
      <c r="I29" s="30">
        <v>32</v>
      </c>
      <c r="J29" s="28">
        <f t="shared" si="4"/>
        <v>1</v>
      </c>
      <c r="K29" s="31"/>
      <c r="L29" s="17"/>
      <c r="M29" s="19">
        <f t="shared" si="6"/>
        <v>0</v>
      </c>
      <c r="N29" s="31"/>
      <c r="O29" s="30"/>
      <c r="P29" s="19">
        <f t="shared" si="8"/>
        <v>0</v>
      </c>
      <c r="Q29" s="31">
        <f t="shared" si="9"/>
        <v>0</v>
      </c>
      <c r="R29" s="30"/>
      <c r="S29" s="5">
        <f t="shared" si="10"/>
        <v>0</v>
      </c>
    </row>
    <row r="30" spans="1:19" ht="15">
      <c r="A30" s="21">
        <v>26</v>
      </c>
      <c r="B30" s="44" t="s">
        <v>227</v>
      </c>
      <c r="C30" s="44" t="s">
        <v>228</v>
      </c>
      <c r="D30" s="44" t="s">
        <v>229</v>
      </c>
      <c r="E30" s="13">
        <f t="shared" si="0"/>
        <v>1</v>
      </c>
      <c r="F30" s="10">
        <f t="shared" si="1"/>
        <v>0.625</v>
      </c>
      <c r="G30" s="34">
        <f t="shared" si="2"/>
        <v>30</v>
      </c>
      <c r="H30" s="31">
        <f t="shared" si="11"/>
        <v>0.625</v>
      </c>
      <c r="I30" s="30">
        <v>30</v>
      </c>
      <c r="J30" s="28">
        <f t="shared" si="4"/>
        <v>1</v>
      </c>
      <c r="K30" s="31"/>
      <c r="L30" s="17"/>
      <c r="M30" s="19">
        <f t="shared" si="6"/>
        <v>0</v>
      </c>
      <c r="N30" s="31"/>
      <c r="O30" s="30"/>
      <c r="P30" s="19">
        <f t="shared" si="8"/>
        <v>0</v>
      </c>
      <c r="Q30" s="31">
        <f t="shared" si="9"/>
        <v>0</v>
      </c>
      <c r="R30" s="30"/>
      <c r="S30" s="5">
        <f t="shared" si="10"/>
        <v>0</v>
      </c>
    </row>
    <row r="31" spans="1:19" ht="15">
      <c r="A31" s="21">
        <v>27</v>
      </c>
      <c r="B31" s="44" t="s">
        <v>259</v>
      </c>
      <c r="C31" s="44" t="s">
        <v>260</v>
      </c>
      <c r="D31" s="44" t="s">
        <v>261</v>
      </c>
      <c r="E31" s="13">
        <f t="shared" si="0"/>
        <v>1</v>
      </c>
      <c r="F31" s="10">
        <f t="shared" si="1"/>
        <v>0.625</v>
      </c>
      <c r="G31" s="34">
        <f t="shared" si="2"/>
        <v>30</v>
      </c>
      <c r="H31" s="31">
        <f t="shared" si="11"/>
        <v>0.625</v>
      </c>
      <c r="I31" s="30">
        <v>30</v>
      </c>
      <c r="J31" s="28">
        <f t="shared" si="4"/>
        <v>1</v>
      </c>
      <c r="K31" s="31"/>
      <c r="L31" s="17"/>
      <c r="M31" s="19">
        <f t="shared" si="6"/>
        <v>0</v>
      </c>
      <c r="N31" s="31"/>
      <c r="O31" s="30"/>
      <c r="P31" s="19">
        <f t="shared" si="8"/>
        <v>0</v>
      </c>
      <c r="Q31" s="31">
        <f t="shared" si="9"/>
        <v>0</v>
      </c>
      <c r="R31" s="30"/>
      <c r="S31" s="5">
        <f t="shared" si="10"/>
        <v>0</v>
      </c>
    </row>
    <row r="32" spans="1:19" ht="15">
      <c r="A32" s="20">
        <v>28</v>
      </c>
      <c r="B32" s="44" t="s">
        <v>99</v>
      </c>
      <c r="C32" s="44" t="s">
        <v>257</v>
      </c>
      <c r="D32" s="44" t="s">
        <v>258</v>
      </c>
      <c r="E32" s="13">
        <f t="shared" si="0"/>
        <v>1</v>
      </c>
      <c r="F32" s="10">
        <f t="shared" si="1"/>
        <v>0.6041666666666666</v>
      </c>
      <c r="G32" s="34">
        <f t="shared" si="2"/>
        <v>29</v>
      </c>
      <c r="H32" s="31">
        <f t="shared" si="11"/>
        <v>0.6041666666666666</v>
      </c>
      <c r="I32" s="30">
        <v>29</v>
      </c>
      <c r="J32" s="28">
        <f t="shared" si="4"/>
        <v>1</v>
      </c>
      <c r="K32" s="31"/>
      <c r="L32" s="47"/>
      <c r="M32" s="19">
        <f t="shared" si="6"/>
        <v>0</v>
      </c>
      <c r="N32" s="31"/>
      <c r="O32" s="30"/>
      <c r="P32" s="19">
        <f t="shared" si="8"/>
        <v>0</v>
      </c>
      <c r="Q32" s="31">
        <f t="shared" si="9"/>
        <v>0</v>
      </c>
      <c r="R32" s="30"/>
      <c r="S32" s="5">
        <f t="shared" si="10"/>
        <v>0</v>
      </c>
    </row>
    <row r="33" spans="1:19" ht="15">
      <c r="A33" s="66">
        <v>29</v>
      </c>
      <c r="B33" s="44" t="s">
        <v>70</v>
      </c>
      <c r="C33" s="44" t="s">
        <v>240</v>
      </c>
      <c r="D33" s="44"/>
      <c r="E33" s="13">
        <f t="shared" si="0"/>
        <v>1</v>
      </c>
      <c r="F33" s="10">
        <f t="shared" si="1"/>
        <v>0.6041666666666666</v>
      </c>
      <c r="G33" s="34">
        <f t="shared" si="2"/>
        <v>29</v>
      </c>
      <c r="H33" s="31">
        <f t="shared" si="11"/>
        <v>0.6041666666666666</v>
      </c>
      <c r="I33" s="30">
        <v>29</v>
      </c>
      <c r="J33" s="28">
        <f t="shared" si="4"/>
        <v>1</v>
      </c>
      <c r="K33" s="31"/>
      <c r="L33" s="17"/>
      <c r="M33" s="19">
        <f t="shared" si="6"/>
        <v>0</v>
      </c>
      <c r="N33" s="31"/>
      <c r="O33" s="30"/>
      <c r="P33" s="19">
        <f t="shared" si="8"/>
        <v>0</v>
      </c>
      <c r="Q33" s="31">
        <f t="shared" si="9"/>
        <v>0</v>
      </c>
      <c r="R33" s="30"/>
      <c r="S33" s="5">
        <f t="shared" si="10"/>
        <v>0</v>
      </c>
    </row>
    <row r="34" spans="1:19" ht="15">
      <c r="A34" s="77">
        <v>30</v>
      </c>
      <c r="B34" s="73" t="s">
        <v>254</v>
      </c>
      <c r="C34" s="73" t="s">
        <v>255</v>
      </c>
      <c r="D34" s="73" t="s">
        <v>256</v>
      </c>
      <c r="E34" s="73">
        <f t="shared" si="0"/>
        <v>1</v>
      </c>
      <c r="F34" s="10">
        <f t="shared" si="1"/>
        <v>0.5625</v>
      </c>
      <c r="G34" s="34">
        <f t="shared" si="2"/>
        <v>27</v>
      </c>
      <c r="H34" s="31">
        <f t="shared" si="11"/>
        <v>0.5625</v>
      </c>
      <c r="I34" s="30">
        <v>27</v>
      </c>
      <c r="J34" s="28">
        <f t="shared" si="4"/>
        <v>1</v>
      </c>
      <c r="K34" s="31"/>
      <c r="L34" s="75"/>
      <c r="M34" s="64">
        <f t="shared" si="6"/>
        <v>0</v>
      </c>
      <c r="N34" s="31"/>
      <c r="O34" s="30"/>
      <c r="P34" s="64">
        <f t="shared" si="8"/>
        <v>0</v>
      </c>
      <c r="Q34" s="31">
        <f t="shared" si="9"/>
        <v>0</v>
      </c>
      <c r="R34" s="30"/>
      <c r="S34" s="5">
        <f t="shared" si="10"/>
        <v>0</v>
      </c>
    </row>
    <row r="35" spans="1:19" s="53" customFormat="1" ht="15">
      <c r="A35" s="78">
        <v>28</v>
      </c>
      <c r="B35" s="81" t="s">
        <v>225</v>
      </c>
      <c r="C35" s="81" t="s">
        <v>394</v>
      </c>
      <c r="D35" s="81" t="s">
        <v>395</v>
      </c>
      <c r="E35" s="73">
        <f t="shared" si="0"/>
        <v>1</v>
      </c>
      <c r="F35" s="10">
        <f t="shared" si="1"/>
        <v>0.4925373134328358</v>
      </c>
      <c r="G35" s="34">
        <f t="shared" si="2"/>
        <v>33</v>
      </c>
      <c r="H35" s="31"/>
      <c r="I35" s="30"/>
      <c r="J35" s="28">
        <f t="shared" si="4"/>
        <v>0</v>
      </c>
      <c r="K35" s="31"/>
      <c r="L35" s="75"/>
      <c r="M35" s="64">
        <f t="shared" si="6"/>
        <v>0</v>
      </c>
      <c r="N35" s="31"/>
      <c r="O35" s="30"/>
      <c r="P35" s="64">
        <f t="shared" si="8"/>
        <v>0</v>
      </c>
      <c r="Q35" s="31">
        <f t="shared" si="9"/>
        <v>0.4925373134328358</v>
      </c>
      <c r="R35" s="30">
        <v>33</v>
      </c>
      <c r="S35" s="5">
        <f>IF(R35&gt;0,1,)</f>
        <v>1</v>
      </c>
    </row>
    <row r="36" spans="1:19" s="53" customFormat="1" ht="15">
      <c r="A36" s="78">
        <v>29</v>
      </c>
      <c r="B36" s="83" t="s">
        <v>36</v>
      </c>
      <c r="C36" s="83" t="s">
        <v>327</v>
      </c>
      <c r="D36" s="83" t="s">
        <v>328</v>
      </c>
      <c r="E36" s="73">
        <f t="shared" si="0"/>
        <v>1</v>
      </c>
      <c r="F36" s="10">
        <f t="shared" si="1"/>
        <v>0.4626865671641791</v>
      </c>
      <c r="G36" s="34">
        <f t="shared" si="2"/>
        <v>31</v>
      </c>
      <c r="H36" s="31"/>
      <c r="I36" s="30"/>
      <c r="J36" s="28">
        <f t="shared" si="4"/>
        <v>0</v>
      </c>
      <c r="K36" s="31">
        <f>L36/67</f>
        <v>0.4626865671641791</v>
      </c>
      <c r="L36" s="75">
        <v>31</v>
      </c>
      <c r="M36" s="64">
        <f t="shared" si="6"/>
        <v>1</v>
      </c>
      <c r="N36" s="31"/>
      <c r="O36" s="30"/>
      <c r="P36" s="64">
        <f t="shared" si="8"/>
        <v>0</v>
      </c>
      <c r="Q36" s="31">
        <f t="shared" si="9"/>
        <v>0</v>
      </c>
      <c r="R36" s="30"/>
      <c r="S36" s="5">
        <f>IF(R36&gt;0,1,)</f>
        <v>0</v>
      </c>
    </row>
  </sheetData>
  <sheetProtection/>
  <mergeCells count="17">
    <mergeCell ref="A3:A4"/>
    <mergeCell ref="B3:B4"/>
    <mergeCell ref="C3:C4"/>
    <mergeCell ref="D3:D4"/>
    <mergeCell ref="E3:E4"/>
    <mergeCell ref="A1:A2"/>
    <mergeCell ref="B1:F2"/>
    <mergeCell ref="F3:F4"/>
    <mergeCell ref="Q1:R1"/>
    <mergeCell ref="H2:I4"/>
    <mergeCell ref="K2:L4"/>
    <mergeCell ref="N2:O4"/>
    <mergeCell ref="Q2:R4"/>
    <mergeCell ref="G1:G2"/>
    <mergeCell ref="H1:I1"/>
    <mergeCell ref="K1:L1"/>
    <mergeCell ref="N1:O1"/>
  </mergeCells>
  <printOptions/>
  <pageMargins left="0.7" right="0.7" top="0.75" bottom="0.75" header="0.3" footer="0.3"/>
  <pageSetup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U25"/>
  <sheetViews>
    <sheetView zoomScalePageLayoutView="0" workbookViewId="0" topLeftCell="A1">
      <selection activeCell="A1" sqref="A1:A2"/>
    </sheetView>
  </sheetViews>
  <sheetFormatPr defaultColWidth="14.140625" defaultRowHeight="15"/>
  <cols>
    <col min="1" max="1" width="10.140625" style="42" customWidth="1"/>
    <col min="2" max="2" width="11.140625" style="43" bestFit="1" customWidth="1"/>
    <col min="3" max="3" width="14.140625" style="43" bestFit="1" customWidth="1"/>
    <col min="4" max="4" width="14.7109375" style="43" bestFit="1" customWidth="1"/>
    <col min="5" max="5" width="14.7109375" style="42" customWidth="1"/>
    <col min="6" max="6" width="8.28125" style="42" customWidth="1"/>
    <col min="7" max="7" width="14.28125" style="46" customWidth="1"/>
    <col min="8" max="8" width="9.28125" style="43" customWidth="1"/>
    <col min="9" max="9" width="7.140625" style="43" customWidth="1"/>
    <col min="10" max="10" width="2.28125" style="43" hidden="1" customWidth="1"/>
    <col min="11" max="11" width="9.28125" style="43" customWidth="1"/>
    <col min="12" max="12" width="7.140625" style="43" customWidth="1"/>
    <col min="13" max="13" width="4.57421875" style="43" hidden="1" customWidth="1"/>
    <col min="14" max="14" width="9.28125" style="43" customWidth="1"/>
    <col min="15" max="15" width="7.140625" style="43" customWidth="1"/>
    <col min="16" max="16" width="4.57421875" style="43" hidden="1" customWidth="1"/>
    <col min="17" max="17" width="9.28125" style="43" customWidth="1"/>
    <col min="18" max="18" width="7.140625" style="43" customWidth="1"/>
    <col min="19" max="19" width="4.57421875" style="43" hidden="1" customWidth="1"/>
    <col min="20" max="218" width="9.140625" style="42" customWidth="1"/>
    <col min="219" max="219" width="12.8515625" style="42" customWidth="1"/>
    <col min="220" max="16384" width="14.140625" style="42" customWidth="1"/>
  </cols>
  <sheetData>
    <row r="1" spans="1:19" ht="88.5" customHeight="1">
      <c r="A1" s="139" t="s">
        <v>7</v>
      </c>
      <c r="B1" s="122" t="s">
        <v>317</v>
      </c>
      <c r="C1" s="122"/>
      <c r="D1" s="122"/>
      <c r="E1" s="122"/>
      <c r="F1" s="122"/>
      <c r="G1" s="137" t="s">
        <v>7</v>
      </c>
      <c r="H1" s="108" t="s">
        <v>310</v>
      </c>
      <c r="I1" s="125"/>
      <c r="J1" s="25"/>
      <c r="K1" s="108" t="s">
        <v>311</v>
      </c>
      <c r="L1" s="109"/>
      <c r="M1" s="26"/>
      <c r="N1" s="108" t="s">
        <v>312</v>
      </c>
      <c r="O1" s="109"/>
      <c r="P1" s="26"/>
      <c r="Q1" s="108" t="s">
        <v>313</v>
      </c>
      <c r="R1" s="109"/>
      <c r="S1" s="3"/>
    </row>
    <row r="2" spans="1:19" ht="10.5" customHeight="1">
      <c r="A2" s="140"/>
      <c r="B2" s="123"/>
      <c r="C2" s="123"/>
      <c r="D2" s="123"/>
      <c r="E2" s="123"/>
      <c r="F2" s="123"/>
      <c r="G2" s="138"/>
      <c r="H2" s="126" t="s">
        <v>314</v>
      </c>
      <c r="I2" s="127"/>
      <c r="J2" s="22"/>
      <c r="K2" s="110" t="s">
        <v>315</v>
      </c>
      <c r="L2" s="111"/>
      <c r="M2" s="23"/>
      <c r="N2" s="110" t="s">
        <v>368</v>
      </c>
      <c r="O2" s="111"/>
      <c r="P2" s="23"/>
      <c r="Q2" s="110" t="s">
        <v>316</v>
      </c>
      <c r="R2" s="111"/>
      <c r="S2" s="4"/>
    </row>
    <row r="3" spans="1:19" s="43" customFormat="1" ht="15">
      <c r="A3" s="116" t="s">
        <v>3</v>
      </c>
      <c r="B3" s="134" t="s">
        <v>0</v>
      </c>
      <c r="C3" s="134" t="s">
        <v>1</v>
      </c>
      <c r="D3" s="116" t="s">
        <v>2</v>
      </c>
      <c r="E3" s="118" t="s">
        <v>262</v>
      </c>
      <c r="F3" s="118" t="s">
        <v>307</v>
      </c>
      <c r="G3" s="15" t="s">
        <v>308</v>
      </c>
      <c r="H3" s="128"/>
      <c r="I3" s="129"/>
      <c r="J3" s="24"/>
      <c r="K3" s="112"/>
      <c r="L3" s="113"/>
      <c r="M3" s="23"/>
      <c r="N3" s="112"/>
      <c r="O3" s="113"/>
      <c r="P3" s="23"/>
      <c r="Q3" s="112"/>
      <c r="R3" s="113"/>
      <c r="S3" s="4"/>
    </row>
    <row r="4" spans="1:19" s="43" customFormat="1" ht="15">
      <c r="A4" s="117"/>
      <c r="B4" s="134"/>
      <c r="C4" s="134"/>
      <c r="D4" s="117"/>
      <c r="E4" s="117"/>
      <c r="F4" s="117"/>
      <c r="G4" s="16" t="s">
        <v>309</v>
      </c>
      <c r="H4" s="130"/>
      <c r="I4" s="131"/>
      <c r="J4" s="24"/>
      <c r="K4" s="114"/>
      <c r="L4" s="115"/>
      <c r="M4" s="23"/>
      <c r="N4" s="114"/>
      <c r="O4" s="115"/>
      <c r="P4" s="23"/>
      <c r="Q4" s="114"/>
      <c r="R4" s="115"/>
      <c r="S4" s="4"/>
    </row>
    <row r="5" spans="1:21" ht="15">
      <c r="A5" s="50">
        <v>1</v>
      </c>
      <c r="B5" s="32" t="s">
        <v>77</v>
      </c>
      <c r="C5" s="32" t="s">
        <v>336</v>
      </c>
      <c r="D5" s="32" t="s">
        <v>337</v>
      </c>
      <c r="E5" s="32">
        <f aca="true" t="shared" si="0" ref="E5:E25">J5+M5+P5+S5</f>
        <v>3</v>
      </c>
      <c r="F5" s="10">
        <f aca="true" t="shared" si="1" ref="F5:F25">SUM(H5+K5+N5+Q5)-IF(E5&gt;3,MIN(H5,K5,N5,Q5),0)</f>
        <v>2.667953667953668</v>
      </c>
      <c r="G5" s="33">
        <f aca="true" t="shared" si="2" ref="G5:G17">I5+L5+O5+R5</f>
        <v>90</v>
      </c>
      <c r="H5" s="29"/>
      <c r="I5" s="27"/>
      <c r="J5" s="28">
        <f aca="true" t="shared" si="3" ref="J5:J17">IF(I5&gt;0,1,0)</f>
        <v>0</v>
      </c>
      <c r="K5" s="29">
        <f>L5/35</f>
        <v>0.8571428571428571</v>
      </c>
      <c r="L5" s="27">
        <v>30</v>
      </c>
      <c r="M5" s="49">
        <f aca="true" t="shared" si="4" ref="M5:M17">IF(L5&gt;0,1,)</f>
        <v>1</v>
      </c>
      <c r="N5" s="8">
        <f>O5/30</f>
        <v>1</v>
      </c>
      <c r="O5" s="6">
        <v>30</v>
      </c>
      <c r="P5" s="49">
        <f aca="true" t="shared" si="5" ref="P5:P17">IF(O5&gt;0,1,)</f>
        <v>1</v>
      </c>
      <c r="Q5" s="31">
        <f aca="true" t="shared" si="6" ref="Q5:Q25">R5/37</f>
        <v>0.8108108108108109</v>
      </c>
      <c r="R5" s="30">
        <v>30</v>
      </c>
      <c r="S5" s="5">
        <f aca="true" t="shared" si="7" ref="S5:S23">IF(R5&gt;0,1,)</f>
        <v>1</v>
      </c>
      <c r="U5" s="79"/>
    </row>
    <row r="6" spans="1:19" ht="15" customHeight="1">
      <c r="A6" s="51">
        <v>2</v>
      </c>
      <c r="B6" s="63" t="s">
        <v>83</v>
      </c>
      <c r="C6" s="63" t="s">
        <v>84</v>
      </c>
      <c r="D6" s="63" t="s">
        <v>85</v>
      </c>
      <c r="E6" s="63">
        <f t="shared" si="0"/>
        <v>3</v>
      </c>
      <c r="F6" s="10">
        <f t="shared" si="1"/>
        <v>2.6373626373626373</v>
      </c>
      <c r="G6" s="34">
        <f t="shared" si="2"/>
        <v>86</v>
      </c>
      <c r="H6" s="31">
        <f>I6/26</f>
        <v>0.9230769230769231</v>
      </c>
      <c r="I6" s="30">
        <v>24</v>
      </c>
      <c r="J6" s="28">
        <f t="shared" si="3"/>
        <v>1</v>
      </c>
      <c r="K6" s="31">
        <f>L6/35</f>
        <v>0.7142857142857143</v>
      </c>
      <c r="L6" s="30">
        <v>25</v>
      </c>
      <c r="M6" s="49">
        <f t="shared" si="4"/>
        <v>1</v>
      </c>
      <c r="N6" s="9"/>
      <c r="O6" s="7"/>
      <c r="P6" s="49">
        <f t="shared" si="5"/>
        <v>0</v>
      </c>
      <c r="Q6" s="31">
        <f t="shared" si="6"/>
        <v>1</v>
      </c>
      <c r="R6" s="30">
        <v>37</v>
      </c>
      <c r="S6" s="5">
        <f t="shared" si="7"/>
        <v>1</v>
      </c>
    </row>
    <row r="7" spans="1:19" ht="15">
      <c r="A7" s="51">
        <v>3</v>
      </c>
      <c r="B7" s="52" t="s">
        <v>80</v>
      </c>
      <c r="C7" s="52" t="s">
        <v>81</v>
      </c>
      <c r="D7" s="52" t="s">
        <v>82</v>
      </c>
      <c r="E7" s="44">
        <f t="shared" si="0"/>
        <v>3</v>
      </c>
      <c r="F7" s="10">
        <f t="shared" si="1"/>
        <v>2.602910602910603</v>
      </c>
      <c r="G7" s="34">
        <f t="shared" si="2"/>
        <v>85</v>
      </c>
      <c r="H7" s="31">
        <f>I7/26</f>
        <v>0.8461538461538461</v>
      </c>
      <c r="I7" s="30">
        <v>22</v>
      </c>
      <c r="J7" s="28">
        <f t="shared" si="3"/>
        <v>1</v>
      </c>
      <c r="K7" s="31">
        <f>L7/35</f>
        <v>1</v>
      </c>
      <c r="L7" s="30">
        <v>35</v>
      </c>
      <c r="M7" s="49">
        <f t="shared" si="4"/>
        <v>1</v>
      </c>
      <c r="N7" s="9"/>
      <c r="O7" s="7"/>
      <c r="P7" s="49">
        <f t="shared" si="5"/>
        <v>0</v>
      </c>
      <c r="Q7" s="31">
        <f t="shared" si="6"/>
        <v>0.7567567567567568</v>
      </c>
      <c r="R7" s="30">
        <v>28</v>
      </c>
      <c r="S7" s="5">
        <f t="shared" si="7"/>
        <v>1</v>
      </c>
    </row>
    <row r="8" spans="1:19" ht="15">
      <c r="A8" s="50">
        <v>4</v>
      </c>
      <c r="B8" s="52" t="s">
        <v>23</v>
      </c>
      <c r="C8" s="52" t="s">
        <v>347</v>
      </c>
      <c r="D8" s="52" t="s">
        <v>348</v>
      </c>
      <c r="E8" s="44">
        <f t="shared" si="0"/>
        <v>3</v>
      </c>
      <c r="F8" s="10">
        <f t="shared" si="1"/>
        <v>2.4395109395109396</v>
      </c>
      <c r="G8" s="34">
        <f t="shared" si="2"/>
        <v>83</v>
      </c>
      <c r="H8" s="31"/>
      <c r="I8" s="30"/>
      <c r="J8" s="28">
        <f t="shared" si="3"/>
        <v>0</v>
      </c>
      <c r="K8" s="31">
        <f>L8/35</f>
        <v>0.7142857142857143</v>
      </c>
      <c r="L8" s="30">
        <v>25</v>
      </c>
      <c r="M8" s="49">
        <f t="shared" si="4"/>
        <v>1</v>
      </c>
      <c r="N8" s="9">
        <f>O8/30</f>
        <v>0.8333333333333334</v>
      </c>
      <c r="O8" s="7">
        <v>25</v>
      </c>
      <c r="P8" s="49">
        <f t="shared" si="5"/>
        <v>1</v>
      </c>
      <c r="Q8" s="31">
        <f t="shared" si="6"/>
        <v>0.8918918918918919</v>
      </c>
      <c r="R8" s="30">
        <v>33</v>
      </c>
      <c r="S8" s="5">
        <f t="shared" si="7"/>
        <v>1</v>
      </c>
    </row>
    <row r="9" spans="1:19" ht="15">
      <c r="A9" s="78">
        <v>5</v>
      </c>
      <c r="B9" s="52" t="s">
        <v>369</v>
      </c>
      <c r="C9" s="52" t="s">
        <v>347</v>
      </c>
      <c r="D9" s="52" t="s">
        <v>370</v>
      </c>
      <c r="E9" s="44">
        <f t="shared" si="0"/>
        <v>2</v>
      </c>
      <c r="F9" s="10">
        <f t="shared" si="1"/>
        <v>1.7522522522522523</v>
      </c>
      <c r="G9" s="34">
        <f t="shared" si="2"/>
        <v>59</v>
      </c>
      <c r="H9" s="31"/>
      <c r="I9" s="30"/>
      <c r="J9" s="28">
        <f t="shared" si="3"/>
        <v>0</v>
      </c>
      <c r="K9" s="31"/>
      <c r="L9" s="30"/>
      <c r="M9" s="49">
        <f t="shared" si="4"/>
        <v>0</v>
      </c>
      <c r="N9" s="9">
        <f>O9/30</f>
        <v>0.8333333333333334</v>
      </c>
      <c r="O9" s="7">
        <v>25</v>
      </c>
      <c r="P9" s="49">
        <f t="shared" si="5"/>
        <v>1</v>
      </c>
      <c r="Q9" s="31">
        <f t="shared" si="6"/>
        <v>0.918918918918919</v>
      </c>
      <c r="R9" s="30">
        <v>34</v>
      </c>
      <c r="S9" s="5">
        <f t="shared" si="7"/>
        <v>1</v>
      </c>
    </row>
    <row r="10" spans="1:19" ht="15">
      <c r="A10" s="78">
        <v>6</v>
      </c>
      <c r="B10" s="52" t="s">
        <v>29</v>
      </c>
      <c r="C10" s="52" t="s">
        <v>72</v>
      </c>
      <c r="D10" s="52" t="s">
        <v>73</v>
      </c>
      <c r="E10" s="44">
        <f t="shared" si="0"/>
        <v>2</v>
      </c>
      <c r="F10" s="10">
        <f t="shared" si="1"/>
        <v>1.7142857142857144</v>
      </c>
      <c r="G10" s="34">
        <f t="shared" si="2"/>
        <v>51</v>
      </c>
      <c r="H10" s="31">
        <f>I10/26</f>
        <v>1</v>
      </c>
      <c r="I10" s="30">
        <v>26</v>
      </c>
      <c r="J10" s="28">
        <f t="shared" si="3"/>
        <v>1</v>
      </c>
      <c r="K10" s="31">
        <f aca="true" t="shared" si="8" ref="K10:K17">L10/35</f>
        <v>0.7142857142857143</v>
      </c>
      <c r="L10" s="30">
        <v>25</v>
      </c>
      <c r="M10" s="49">
        <f t="shared" si="4"/>
        <v>1</v>
      </c>
      <c r="N10" s="31"/>
      <c r="O10" s="76"/>
      <c r="P10" s="49">
        <f t="shared" si="5"/>
        <v>0</v>
      </c>
      <c r="Q10" s="31">
        <f t="shared" si="6"/>
        <v>0</v>
      </c>
      <c r="R10" s="30"/>
      <c r="S10" s="5">
        <f t="shared" si="7"/>
        <v>0</v>
      </c>
    </row>
    <row r="11" spans="1:19" ht="15">
      <c r="A11" s="77">
        <v>7</v>
      </c>
      <c r="B11" s="52" t="s">
        <v>343</v>
      </c>
      <c r="C11" s="52" t="s">
        <v>344</v>
      </c>
      <c r="D11" s="52" t="s">
        <v>345</v>
      </c>
      <c r="E11" s="44">
        <f t="shared" si="0"/>
        <v>2</v>
      </c>
      <c r="F11" s="10">
        <f t="shared" si="1"/>
        <v>1.664864864864865</v>
      </c>
      <c r="G11" s="34">
        <f t="shared" si="2"/>
        <v>60</v>
      </c>
      <c r="H11" s="31"/>
      <c r="I11" s="30"/>
      <c r="J11" s="28">
        <f t="shared" si="3"/>
        <v>0</v>
      </c>
      <c r="K11" s="31">
        <f t="shared" si="8"/>
        <v>0.8</v>
      </c>
      <c r="L11" s="30">
        <v>28</v>
      </c>
      <c r="M11" s="49">
        <f t="shared" si="4"/>
        <v>1</v>
      </c>
      <c r="N11" s="31"/>
      <c r="O11" s="30"/>
      <c r="P11" s="49">
        <f t="shared" si="5"/>
        <v>0</v>
      </c>
      <c r="Q11" s="31">
        <f t="shared" si="6"/>
        <v>0.8648648648648649</v>
      </c>
      <c r="R11" s="30">
        <v>32</v>
      </c>
      <c r="S11" s="5">
        <f t="shared" si="7"/>
        <v>1</v>
      </c>
    </row>
    <row r="12" spans="1:19" ht="15">
      <c r="A12" s="78">
        <v>8</v>
      </c>
      <c r="B12" s="52" t="s">
        <v>349</v>
      </c>
      <c r="C12" s="52" t="s">
        <v>350</v>
      </c>
      <c r="D12" s="52" t="s">
        <v>351</v>
      </c>
      <c r="E12" s="44">
        <f t="shared" si="0"/>
        <v>2</v>
      </c>
      <c r="F12" s="10">
        <f t="shared" si="1"/>
        <v>1.6602316602316602</v>
      </c>
      <c r="G12" s="34">
        <f t="shared" si="2"/>
        <v>60</v>
      </c>
      <c r="H12" s="31"/>
      <c r="I12" s="30"/>
      <c r="J12" s="28">
        <f t="shared" si="3"/>
        <v>0</v>
      </c>
      <c r="K12" s="31">
        <f t="shared" si="8"/>
        <v>0.7142857142857143</v>
      </c>
      <c r="L12" s="30">
        <v>25</v>
      </c>
      <c r="M12" s="49">
        <f t="shared" si="4"/>
        <v>1</v>
      </c>
      <c r="N12" s="31"/>
      <c r="O12" s="30"/>
      <c r="P12" s="49">
        <f t="shared" si="5"/>
        <v>0</v>
      </c>
      <c r="Q12" s="31">
        <f t="shared" si="6"/>
        <v>0.9459459459459459</v>
      </c>
      <c r="R12" s="30">
        <v>35</v>
      </c>
      <c r="S12" s="5">
        <f t="shared" si="7"/>
        <v>1</v>
      </c>
    </row>
    <row r="13" spans="1:19" ht="15">
      <c r="A13" s="78">
        <v>9</v>
      </c>
      <c r="B13" s="52" t="s">
        <v>329</v>
      </c>
      <c r="C13" s="52" t="s">
        <v>330</v>
      </c>
      <c r="D13" s="52" t="s">
        <v>331</v>
      </c>
      <c r="E13" s="44">
        <f t="shared" si="0"/>
        <v>1</v>
      </c>
      <c r="F13" s="10">
        <f t="shared" si="1"/>
        <v>0.9142857142857143</v>
      </c>
      <c r="G13" s="34">
        <f t="shared" si="2"/>
        <v>32</v>
      </c>
      <c r="H13" s="31"/>
      <c r="I13" s="30"/>
      <c r="J13" s="28">
        <f t="shared" si="3"/>
        <v>0</v>
      </c>
      <c r="K13" s="31">
        <f t="shared" si="8"/>
        <v>0.9142857142857143</v>
      </c>
      <c r="L13" s="30">
        <v>32</v>
      </c>
      <c r="M13" s="49">
        <f t="shared" si="4"/>
        <v>1</v>
      </c>
      <c r="N13" s="31"/>
      <c r="O13" s="30"/>
      <c r="P13" s="49">
        <f t="shared" si="5"/>
        <v>0</v>
      </c>
      <c r="Q13" s="31">
        <f t="shared" si="6"/>
        <v>0</v>
      </c>
      <c r="R13" s="30"/>
      <c r="S13" s="5">
        <f t="shared" si="7"/>
        <v>0</v>
      </c>
    </row>
    <row r="14" spans="1:19" ht="15">
      <c r="A14" s="77">
        <v>10</v>
      </c>
      <c r="B14" s="52" t="s">
        <v>68</v>
      </c>
      <c r="C14" s="52" t="s">
        <v>332</v>
      </c>
      <c r="D14" s="52" t="s">
        <v>333</v>
      </c>
      <c r="E14" s="44">
        <f t="shared" si="0"/>
        <v>1</v>
      </c>
      <c r="F14" s="10">
        <f t="shared" si="1"/>
        <v>0.8857142857142857</v>
      </c>
      <c r="G14" s="34">
        <f t="shared" si="2"/>
        <v>31</v>
      </c>
      <c r="H14" s="31"/>
      <c r="I14" s="30"/>
      <c r="J14" s="28">
        <f t="shared" si="3"/>
        <v>0</v>
      </c>
      <c r="K14" s="31">
        <f t="shared" si="8"/>
        <v>0.8857142857142857</v>
      </c>
      <c r="L14" s="30">
        <v>31</v>
      </c>
      <c r="M14" s="49">
        <f t="shared" si="4"/>
        <v>1</v>
      </c>
      <c r="N14" s="31"/>
      <c r="O14" s="76"/>
      <c r="P14" s="49">
        <f t="shared" si="5"/>
        <v>0</v>
      </c>
      <c r="Q14" s="31">
        <f t="shared" si="6"/>
        <v>0</v>
      </c>
      <c r="R14" s="30"/>
      <c r="S14" s="5">
        <f t="shared" si="7"/>
        <v>0</v>
      </c>
    </row>
    <row r="15" spans="1:19" ht="15">
      <c r="A15" s="78">
        <v>11</v>
      </c>
      <c r="B15" s="63" t="s">
        <v>46</v>
      </c>
      <c r="C15" s="63" t="s">
        <v>334</v>
      </c>
      <c r="D15" s="63" t="s">
        <v>335</v>
      </c>
      <c r="E15" s="44">
        <f t="shared" si="0"/>
        <v>1</v>
      </c>
      <c r="F15" s="10">
        <f t="shared" si="1"/>
        <v>0.8571428571428571</v>
      </c>
      <c r="G15" s="34">
        <f t="shared" si="2"/>
        <v>30</v>
      </c>
      <c r="H15" s="31"/>
      <c r="I15" s="30"/>
      <c r="J15" s="28">
        <f t="shared" si="3"/>
        <v>0</v>
      </c>
      <c r="K15" s="31">
        <f t="shared" si="8"/>
        <v>0.8571428571428571</v>
      </c>
      <c r="L15" s="30">
        <v>30</v>
      </c>
      <c r="M15" s="49">
        <f t="shared" si="4"/>
        <v>1</v>
      </c>
      <c r="N15" s="31"/>
      <c r="O15" s="30"/>
      <c r="P15" s="49">
        <f t="shared" si="5"/>
        <v>0</v>
      </c>
      <c r="Q15" s="31">
        <f t="shared" si="6"/>
        <v>0</v>
      </c>
      <c r="R15" s="30"/>
      <c r="S15" s="5">
        <f t="shared" si="7"/>
        <v>0</v>
      </c>
    </row>
    <row r="16" spans="1:19" ht="15">
      <c r="A16" s="78">
        <v>12</v>
      </c>
      <c r="B16" s="52" t="s">
        <v>338</v>
      </c>
      <c r="C16" s="52" t="s">
        <v>339</v>
      </c>
      <c r="D16" s="52" t="s">
        <v>340</v>
      </c>
      <c r="E16" s="44">
        <f t="shared" si="0"/>
        <v>1</v>
      </c>
      <c r="F16" s="10">
        <f t="shared" si="1"/>
        <v>0.8571428571428571</v>
      </c>
      <c r="G16" s="34">
        <f t="shared" si="2"/>
        <v>30</v>
      </c>
      <c r="H16" s="31"/>
      <c r="I16" s="30"/>
      <c r="J16" s="28">
        <f t="shared" si="3"/>
        <v>0</v>
      </c>
      <c r="K16" s="31">
        <f t="shared" si="8"/>
        <v>0.8571428571428571</v>
      </c>
      <c r="L16" s="30">
        <v>30</v>
      </c>
      <c r="M16" s="49">
        <f t="shared" si="4"/>
        <v>1</v>
      </c>
      <c r="N16" s="31"/>
      <c r="O16" s="76"/>
      <c r="P16" s="49">
        <f t="shared" si="5"/>
        <v>0</v>
      </c>
      <c r="Q16" s="31">
        <f t="shared" si="6"/>
        <v>0</v>
      </c>
      <c r="R16" s="30"/>
      <c r="S16" s="5">
        <f t="shared" si="7"/>
        <v>0</v>
      </c>
    </row>
    <row r="17" spans="1:19" ht="15">
      <c r="A17" s="77">
        <v>13</v>
      </c>
      <c r="B17" s="52" t="s">
        <v>341</v>
      </c>
      <c r="C17" s="52" t="s">
        <v>65</v>
      </c>
      <c r="D17" s="52" t="s">
        <v>342</v>
      </c>
      <c r="E17" s="44">
        <f t="shared" si="0"/>
        <v>1</v>
      </c>
      <c r="F17" s="10">
        <f t="shared" si="1"/>
        <v>0.8571428571428571</v>
      </c>
      <c r="G17" s="34">
        <f t="shared" si="2"/>
        <v>30</v>
      </c>
      <c r="H17" s="31"/>
      <c r="I17" s="30"/>
      <c r="J17" s="28">
        <f t="shared" si="3"/>
        <v>0</v>
      </c>
      <c r="K17" s="31">
        <f t="shared" si="8"/>
        <v>0.8571428571428571</v>
      </c>
      <c r="L17" s="30">
        <v>30</v>
      </c>
      <c r="M17" s="49">
        <f t="shared" si="4"/>
        <v>1</v>
      </c>
      <c r="N17" s="31"/>
      <c r="O17" s="30"/>
      <c r="P17" s="49">
        <f t="shared" si="5"/>
        <v>0</v>
      </c>
      <c r="Q17" s="31">
        <f t="shared" si="6"/>
        <v>0</v>
      </c>
      <c r="R17" s="30"/>
      <c r="S17" s="5">
        <f t="shared" si="7"/>
        <v>0</v>
      </c>
    </row>
    <row r="18" spans="1:19" ht="15">
      <c r="A18" s="78">
        <v>14</v>
      </c>
      <c r="B18" s="52" t="s">
        <v>391</v>
      </c>
      <c r="C18" s="52" t="s">
        <v>392</v>
      </c>
      <c r="D18" s="52" t="s">
        <v>393</v>
      </c>
      <c r="E18" s="44">
        <f t="shared" si="0"/>
        <v>1</v>
      </c>
      <c r="F18" s="10">
        <f t="shared" si="1"/>
        <v>0.7837837837837838</v>
      </c>
      <c r="G18" s="34"/>
      <c r="H18" s="31"/>
      <c r="I18" s="30"/>
      <c r="J18" s="28"/>
      <c r="K18" s="31"/>
      <c r="L18" s="30"/>
      <c r="M18" s="49"/>
      <c r="N18" s="31"/>
      <c r="O18" s="76"/>
      <c r="P18" s="49"/>
      <c r="Q18" s="31">
        <f t="shared" si="6"/>
        <v>0.7837837837837838</v>
      </c>
      <c r="R18" s="30">
        <v>29</v>
      </c>
      <c r="S18" s="5">
        <f t="shared" si="7"/>
        <v>1</v>
      </c>
    </row>
    <row r="19" spans="1:19" ht="15">
      <c r="A19" s="78">
        <v>15</v>
      </c>
      <c r="B19" s="52" t="s">
        <v>182</v>
      </c>
      <c r="C19" s="52" t="s">
        <v>226</v>
      </c>
      <c r="D19" s="52" t="s">
        <v>346</v>
      </c>
      <c r="E19" s="44">
        <f t="shared" si="0"/>
        <v>1</v>
      </c>
      <c r="F19" s="10">
        <f t="shared" si="1"/>
        <v>0.7428571428571429</v>
      </c>
      <c r="G19" s="34">
        <f aca="true" t="shared" si="9" ref="G19:G25">I19+L19+O19+R19</f>
        <v>26</v>
      </c>
      <c r="H19" s="31"/>
      <c r="I19" s="30"/>
      <c r="J19" s="28">
        <f aca="true" t="shared" si="10" ref="J19:J25">IF(I19&gt;0,1,0)</f>
        <v>0</v>
      </c>
      <c r="K19" s="31">
        <f>L19/35</f>
        <v>0.7428571428571429</v>
      </c>
      <c r="L19" s="30">
        <v>26</v>
      </c>
      <c r="M19" s="49">
        <f aca="true" t="shared" si="11" ref="M19:M25">IF(L19&gt;0,1,)</f>
        <v>1</v>
      </c>
      <c r="N19" s="31"/>
      <c r="O19" s="30"/>
      <c r="P19" s="49">
        <f aca="true" t="shared" si="12" ref="P19:P25">IF(O19&gt;0,1,)</f>
        <v>0</v>
      </c>
      <c r="Q19" s="31">
        <f t="shared" si="6"/>
        <v>0</v>
      </c>
      <c r="R19" s="30"/>
      <c r="S19" s="5">
        <f t="shared" si="7"/>
        <v>0</v>
      </c>
    </row>
    <row r="20" spans="1:19" ht="15">
      <c r="A20" s="77">
        <v>16</v>
      </c>
      <c r="B20" s="52" t="s">
        <v>74</v>
      </c>
      <c r="C20" s="52" t="s">
        <v>75</v>
      </c>
      <c r="D20" s="52" t="s">
        <v>76</v>
      </c>
      <c r="E20" s="44">
        <f t="shared" si="0"/>
        <v>1</v>
      </c>
      <c r="F20" s="10">
        <f t="shared" si="1"/>
        <v>0.6923076923076923</v>
      </c>
      <c r="G20" s="34">
        <f t="shared" si="9"/>
        <v>18</v>
      </c>
      <c r="H20" s="31">
        <f>I20/26</f>
        <v>0.6923076923076923</v>
      </c>
      <c r="I20" s="76">
        <v>18</v>
      </c>
      <c r="J20" s="28">
        <f t="shared" si="10"/>
        <v>1</v>
      </c>
      <c r="K20" s="31"/>
      <c r="L20" s="76"/>
      <c r="M20" s="49">
        <f t="shared" si="11"/>
        <v>0</v>
      </c>
      <c r="N20" s="31"/>
      <c r="O20" s="30"/>
      <c r="P20" s="49">
        <f t="shared" si="12"/>
        <v>0</v>
      </c>
      <c r="Q20" s="31">
        <f t="shared" si="6"/>
        <v>0</v>
      </c>
      <c r="R20" s="30"/>
      <c r="S20" s="5">
        <f t="shared" si="7"/>
        <v>0</v>
      </c>
    </row>
    <row r="21" spans="1:19" ht="15">
      <c r="A21" s="78">
        <v>17</v>
      </c>
      <c r="B21" s="52" t="s">
        <v>352</v>
      </c>
      <c r="C21" s="52" t="s">
        <v>353</v>
      </c>
      <c r="D21" s="52" t="s">
        <v>354</v>
      </c>
      <c r="E21" s="44">
        <f t="shared" si="0"/>
        <v>1</v>
      </c>
      <c r="F21" s="10">
        <f t="shared" si="1"/>
        <v>0.6571428571428571</v>
      </c>
      <c r="G21" s="34">
        <f t="shared" si="9"/>
        <v>23</v>
      </c>
      <c r="H21" s="31"/>
      <c r="I21" s="30"/>
      <c r="J21" s="28">
        <f t="shared" si="10"/>
        <v>0</v>
      </c>
      <c r="K21" s="31">
        <f>L21/35</f>
        <v>0.6571428571428571</v>
      </c>
      <c r="L21" s="30">
        <v>23</v>
      </c>
      <c r="M21" s="64">
        <f t="shared" si="11"/>
        <v>1</v>
      </c>
      <c r="N21" s="31"/>
      <c r="O21" s="30"/>
      <c r="P21" s="49">
        <f t="shared" si="12"/>
        <v>0</v>
      </c>
      <c r="Q21" s="31">
        <f t="shared" si="6"/>
        <v>0</v>
      </c>
      <c r="R21" s="30"/>
      <c r="S21" s="5">
        <f t="shared" si="7"/>
        <v>0</v>
      </c>
    </row>
    <row r="22" spans="1:19" ht="15">
      <c r="A22" s="78">
        <v>18</v>
      </c>
      <c r="B22" s="55" t="s">
        <v>77</v>
      </c>
      <c r="C22" s="55" t="s">
        <v>78</v>
      </c>
      <c r="D22" s="55" t="s">
        <v>79</v>
      </c>
      <c r="E22" s="73">
        <f t="shared" si="0"/>
        <v>1</v>
      </c>
      <c r="F22" s="10">
        <f t="shared" si="1"/>
        <v>0.6538461538461539</v>
      </c>
      <c r="G22" s="34">
        <f t="shared" si="9"/>
        <v>17</v>
      </c>
      <c r="H22" s="31">
        <f>I22/26</f>
        <v>0.6538461538461539</v>
      </c>
      <c r="I22" s="75">
        <v>17</v>
      </c>
      <c r="J22" s="28">
        <f t="shared" si="10"/>
        <v>1</v>
      </c>
      <c r="K22" s="31"/>
      <c r="L22" s="75"/>
      <c r="M22" s="64">
        <f t="shared" si="11"/>
        <v>0</v>
      </c>
      <c r="N22" s="31"/>
      <c r="O22" s="30"/>
      <c r="P22" s="49">
        <f t="shared" si="12"/>
        <v>0</v>
      </c>
      <c r="Q22" s="31">
        <f t="shared" si="6"/>
        <v>0</v>
      </c>
      <c r="R22" s="30"/>
      <c r="S22" s="5">
        <f t="shared" si="7"/>
        <v>0</v>
      </c>
    </row>
    <row r="23" spans="1:19" s="53" customFormat="1" ht="15">
      <c r="A23" s="77">
        <v>19</v>
      </c>
      <c r="B23" s="73" t="s">
        <v>63</v>
      </c>
      <c r="C23" s="73" t="s">
        <v>355</v>
      </c>
      <c r="D23" s="73" t="s">
        <v>356</v>
      </c>
      <c r="E23" s="73">
        <f t="shared" si="0"/>
        <v>1</v>
      </c>
      <c r="F23" s="10">
        <f t="shared" si="1"/>
        <v>0.6285714285714286</v>
      </c>
      <c r="G23" s="34">
        <f t="shared" si="9"/>
        <v>22</v>
      </c>
      <c r="H23" s="31"/>
      <c r="I23" s="7"/>
      <c r="J23" s="28">
        <f t="shared" si="10"/>
        <v>0</v>
      </c>
      <c r="K23" s="31">
        <f>L23/35</f>
        <v>0.6285714285714286</v>
      </c>
      <c r="L23" s="7">
        <v>22</v>
      </c>
      <c r="M23" s="64">
        <f t="shared" si="11"/>
        <v>1</v>
      </c>
      <c r="N23" s="31"/>
      <c r="O23" s="76"/>
      <c r="P23" s="64">
        <f t="shared" si="12"/>
        <v>0</v>
      </c>
      <c r="Q23" s="31">
        <f t="shared" si="6"/>
        <v>0</v>
      </c>
      <c r="R23" s="30"/>
      <c r="S23" s="5">
        <f t="shared" si="7"/>
        <v>0</v>
      </c>
    </row>
    <row r="24" spans="1:19" s="53" customFormat="1" ht="15">
      <c r="A24" s="78">
        <v>20</v>
      </c>
      <c r="B24" s="68" t="s">
        <v>29</v>
      </c>
      <c r="C24" s="68" t="s">
        <v>357</v>
      </c>
      <c r="D24" s="68" t="s">
        <v>358</v>
      </c>
      <c r="E24" s="63">
        <f t="shared" si="0"/>
        <v>1</v>
      </c>
      <c r="F24" s="10">
        <f t="shared" si="1"/>
        <v>0.5428571428571428</v>
      </c>
      <c r="G24" s="34">
        <f t="shared" si="9"/>
        <v>19</v>
      </c>
      <c r="H24" s="69"/>
      <c r="I24" s="71"/>
      <c r="J24" s="28">
        <f t="shared" si="10"/>
        <v>0</v>
      </c>
      <c r="K24" s="69">
        <f>L24/35</f>
        <v>0.5428571428571428</v>
      </c>
      <c r="L24" s="71">
        <v>19</v>
      </c>
      <c r="M24" s="64">
        <f t="shared" si="11"/>
        <v>1</v>
      </c>
      <c r="N24" s="31"/>
      <c r="O24" s="70"/>
      <c r="P24" s="64">
        <f t="shared" si="12"/>
        <v>0</v>
      </c>
      <c r="Q24" s="31">
        <f t="shared" si="6"/>
        <v>0</v>
      </c>
      <c r="R24" s="30"/>
      <c r="S24" s="5">
        <f>IF(R24&gt;0,1,)</f>
        <v>0</v>
      </c>
    </row>
    <row r="25" spans="1:19" ht="15">
      <c r="A25" s="78">
        <v>21</v>
      </c>
      <c r="B25" s="36" t="s">
        <v>99</v>
      </c>
      <c r="C25" s="36" t="s">
        <v>359</v>
      </c>
      <c r="D25" s="36" t="s">
        <v>360</v>
      </c>
      <c r="E25" s="36">
        <f t="shared" si="0"/>
        <v>1</v>
      </c>
      <c r="F25" s="37">
        <f t="shared" si="1"/>
        <v>0.5142857142857142</v>
      </c>
      <c r="G25" s="35">
        <f t="shared" si="9"/>
        <v>18</v>
      </c>
      <c r="H25" s="38"/>
      <c r="I25" s="67"/>
      <c r="J25" s="40">
        <f t="shared" si="10"/>
        <v>0</v>
      </c>
      <c r="K25" s="38">
        <f>L25/35</f>
        <v>0.5142857142857142</v>
      </c>
      <c r="L25" s="67">
        <v>18</v>
      </c>
      <c r="M25" s="41">
        <f t="shared" si="11"/>
        <v>1</v>
      </c>
      <c r="N25" s="38"/>
      <c r="O25" s="39"/>
      <c r="P25" s="41">
        <f t="shared" si="12"/>
        <v>0</v>
      </c>
      <c r="Q25" s="31">
        <f t="shared" si="6"/>
        <v>0</v>
      </c>
      <c r="R25" s="30"/>
      <c r="S25" s="5">
        <f>IF(R25&gt;0,1,)</f>
        <v>0</v>
      </c>
    </row>
  </sheetData>
  <sheetProtection/>
  <mergeCells count="17">
    <mergeCell ref="A3:A4"/>
    <mergeCell ref="B3:B4"/>
    <mergeCell ref="C3:C4"/>
    <mergeCell ref="D3:D4"/>
    <mergeCell ref="E3:E4"/>
    <mergeCell ref="A1:A2"/>
    <mergeCell ref="B1:F2"/>
    <mergeCell ref="F3:F4"/>
    <mergeCell ref="Q1:R1"/>
    <mergeCell ref="H2:I4"/>
    <mergeCell ref="K2:L4"/>
    <mergeCell ref="N2:O4"/>
    <mergeCell ref="Q2:R4"/>
    <mergeCell ref="G1:G2"/>
    <mergeCell ref="H1:I1"/>
    <mergeCell ref="K1:L1"/>
    <mergeCell ref="N1:O1"/>
  </mergeCells>
  <printOptions/>
  <pageMargins left="0.7" right="0.7" top="0.75" bottom="0.75" header="0.3" footer="0.3"/>
  <pageSetup horizontalDpi="600" verticalDpi="600" orientation="landscape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U15"/>
  <sheetViews>
    <sheetView zoomScalePageLayoutView="0" workbookViewId="0" topLeftCell="A1">
      <selection activeCell="A1" sqref="A1:A2"/>
    </sheetView>
  </sheetViews>
  <sheetFormatPr defaultColWidth="14.140625" defaultRowHeight="15"/>
  <cols>
    <col min="1" max="1" width="10.140625" style="53" customWidth="1"/>
    <col min="2" max="2" width="11.140625" style="62" bestFit="1" customWidth="1"/>
    <col min="3" max="3" width="14.140625" style="62" bestFit="1" customWidth="1"/>
    <col min="4" max="4" width="14.7109375" style="62" bestFit="1" customWidth="1"/>
    <col min="5" max="5" width="14.7109375" style="53" customWidth="1"/>
    <col min="6" max="6" width="8.28125" style="53" customWidth="1"/>
    <col min="7" max="7" width="14.28125" style="56" customWidth="1"/>
    <col min="8" max="8" width="9.28125" style="54" customWidth="1"/>
    <col min="9" max="9" width="7.140625" style="54" customWidth="1"/>
    <col min="10" max="10" width="2.28125" style="54" hidden="1" customWidth="1"/>
    <col min="11" max="11" width="9.28125" style="54" customWidth="1"/>
    <col min="12" max="12" width="7.140625" style="54" customWidth="1"/>
    <col min="13" max="13" width="4.57421875" style="54" hidden="1" customWidth="1"/>
    <col min="14" max="14" width="9.28125" style="54" customWidth="1"/>
    <col min="15" max="15" width="7.140625" style="54" customWidth="1"/>
    <col min="16" max="16" width="4.57421875" style="54" hidden="1" customWidth="1"/>
    <col min="17" max="17" width="9.28125" style="54" customWidth="1"/>
    <col min="18" max="18" width="7.140625" style="54" customWidth="1"/>
    <col min="19" max="19" width="4.57421875" style="54" hidden="1" customWidth="1"/>
    <col min="20" max="218" width="9.140625" style="53" customWidth="1"/>
    <col min="219" max="219" width="12.8515625" style="53" customWidth="1"/>
    <col min="220" max="16384" width="14.140625" style="53" customWidth="1"/>
  </cols>
  <sheetData>
    <row r="1" spans="1:19" ht="88.5" customHeight="1">
      <c r="A1" s="141" t="s">
        <v>364</v>
      </c>
      <c r="B1" s="122" t="s">
        <v>317</v>
      </c>
      <c r="C1" s="122"/>
      <c r="D1" s="122"/>
      <c r="E1" s="122"/>
      <c r="F1" s="122"/>
      <c r="G1" s="141" t="s">
        <v>364</v>
      </c>
      <c r="H1" s="108" t="s">
        <v>310</v>
      </c>
      <c r="I1" s="125"/>
      <c r="J1" s="25"/>
      <c r="K1" s="108" t="s">
        <v>311</v>
      </c>
      <c r="L1" s="109"/>
      <c r="M1" s="26"/>
      <c r="N1" s="108" t="s">
        <v>312</v>
      </c>
      <c r="O1" s="109"/>
      <c r="P1" s="26"/>
      <c r="Q1" s="108" t="s">
        <v>313</v>
      </c>
      <c r="R1" s="109"/>
      <c r="S1" s="3"/>
    </row>
    <row r="2" spans="1:19" ht="10.5" customHeight="1">
      <c r="A2" s="142"/>
      <c r="B2" s="123"/>
      <c r="C2" s="123"/>
      <c r="D2" s="123"/>
      <c r="E2" s="123"/>
      <c r="F2" s="123"/>
      <c r="G2" s="142"/>
      <c r="H2" s="126" t="s">
        <v>314</v>
      </c>
      <c r="I2" s="127"/>
      <c r="J2" s="22"/>
      <c r="K2" s="110" t="s">
        <v>315</v>
      </c>
      <c r="L2" s="111"/>
      <c r="M2" s="23"/>
      <c r="N2" s="110" t="s">
        <v>368</v>
      </c>
      <c r="O2" s="111"/>
      <c r="P2" s="23"/>
      <c r="Q2" s="110" t="s">
        <v>316</v>
      </c>
      <c r="R2" s="111"/>
      <c r="S2" s="4"/>
    </row>
    <row r="3" spans="1:19" s="54" customFormat="1" ht="15">
      <c r="A3" s="118" t="s">
        <v>3</v>
      </c>
      <c r="B3" s="134" t="s">
        <v>0</v>
      </c>
      <c r="C3" s="134" t="s">
        <v>1</v>
      </c>
      <c r="D3" s="116" t="s">
        <v>2</v>
      </c>
      <c r="E3" s="118" t="s">
        <v>262</v>
      </c>
      <c r="F3" s="118" t="s">
        <v>307</v>
      </c>
      <c r="G3" s="15" t="s">
        <v>308</v>
      </c>
      <c r="H3" s="128"/>
      <c r="I3" s="129"/>
      <c r="J3" s="24"/>
      <c r="K3" s="112"/>
      <c r="L3" s="113"/>
      <c r="M3" s="23"/>
      <c r="N3" s="112"/>
      <c r="O3" s="113"/>
      <c r="P3" s="23"/>
      <c r="Q3" s="112"/>
      <c r="R3" s="113"/>
      <c r="S3" s="4"/>
    </row>
    <row r="4" spans="1:19" s="54" customFormat="1" ht="15">
      <c r="A4" s="143"/>
      <c r="B4" s="134"/>
      <c r="C4" s="134"/>
      <c r="D4" s="117"/>
      <c r="E4" s="117"/>
      <c r="F4" s="117"/>
      <c r="G4" s="16" t="s">
        <v>309</v>
      </c>
      <c r="H4" s="130"/>
      <c r="I4" s="131"/>
      <c r="J4" s="24"/>
      <c r="K4" s="114"/>
      <c r="L4" s="115"/>
      <c r="M4" s="23"/>
      <c r="N4" s="114"/>
      <c r="O4" s="115"/>
      <c r="P4" s="23"/>
      <c r="Q4" s="114"/>
      <c r="R4" s="115"/>
      <c r="S4" s="4"/>
    </row>
    <row r="5" spans="1:21" ht="15">
      <c r="A5" s="60">
        <v>1</v>
      </c>
      <c r="B5" s="32" t="s">
        <v>361</v>
      </c>
      <c r="C5" s="32" t="s">
        <v>189</v>
      </c>
      <c r="D5" s="32" t="s">
        <v>362</v>
      </c>
      <c r="E5" s="32">
        <v>3</v>
      </c>
      <c r="F5" s="10">
        <v>3</v>
      </c>
      <c r="G5" s="33">
        <v>168</v>
      </c>
      <c r="H5" s="29"/>
      <c r="I5" s="27"/>
      <c r="J5" s="28">
        <v>0</v>
      </c>
      <c r="K5" s="29">
        <v>1</v>
      </c>
      <c r="L5" s="27">
        <v>52</v>
      </c>
      <c r="M5" s="59">
        <v>1</v>
      </c>
      <c r="N5" s="8">
        <v>1</v>
      </c>
      <c r="O5" s="64">
        <v>57</v>
      </c>
      <c r="P5" s="59">
        <v>1</v>
      </c>
      <c r="Q5" s="31">
        <v>1</v>
      </c>
      <c r="R5" s="30">
        <v>59</v>
      </c>
      <c r="S5" s="5">
        <f>IF(R5&gt;0,1,)</f>
        <v>1</v>
      </c>
      <c r="U5" s="79"/>
    </row>
    <row r="6" spans="1:18" ht="15">
      <c r="A6" s="78">
        <v>2</v>
      </c>
      <c r="B6" s="73" t="s">
        <v>66</v>
      </c>
      <c r="C6" s="73" t="s">
        <v>54</v>
      </c>
      <c r="D6" s="73" t="s">
        <v>67</v>
      </c>
      <c r="E6" s="73">
        <v>4</v>
      </c>
      <c r="F6" s="10">
        <v>2.764085947286346</v>
      </c>
      <c r="G6" s="34">
        <v>196</v>
      </c>
      <c r="H6" s="31">
        <v>0.9019607843137255</v>
      </c>
      <c r="I6" s="30">
        <v>46</v>
      </c>
      <c r="J6" s="28">
        <v>1</v>
      </c>
      <c r="K6" s="31">
        <v>0.9807692307692307</v>
      </c>
      <c r="L6" s="30">
        <v>51</v>
      </c>
      <c r="M6" s="64">
        <v>1</v>
      </c>
      <c r="N6" s="31">
        <v>0.8245614035087719</v>
      </c>
      <c r="O6" s="7">
        <v>47</v>
      </c>
      <c r="P6" s="64">
        <v>1</v>
      </c>
      <c r="Q6" s="31">
        <v>0.8813559322033898</v>
      </c>
      <c r="R6" s="30">
        <v>52</v>
      </c>
    </row>
    <row r="7" spans="1:19" ht="15">
      <c r="A7" s="61">
        <v>3</v>
      </c>
      <c r="B7" s="63" t="s">
        <v>17</v>
      </c>
      <c r="C7" s="63" t="s">
        <v>56</v>
      </c>
      <c r="D7" s="63" t="s">
        <v>106</v>
      </c>
      <c r="E7" s="55">
        <f aca="true" t="shared" si="0" ref="E7:E13">J7+M7+P7+S7</f>
        <v>2</v>
      </c>
      <c r="F7" s="10">
        <f aca="true" t="shared" si="1" ref="F7:F13">SUM(H7+K7+N7+Q7)-IF(E7&gt;3,MIN(H7,K7,N7,Q7),0)</f>
        <v>1.8983050847457628</v>
      </c>
      <c r="G7" s="34">
        <f aca="true" t="shared" si="2" ref="G7:G13">I7+L7+O7+R7</f>
        <v>104</v>
      </c>
      <c r="H7" s="31">
        <f>I7/51</f>
        <v>1</v>
      </c>
      <c r="I7" s="30">
        <v>51</v>
      </c>
      <c r="J7" s="28">
        <f aca="true" t="shared" si="3" ref="J7:J13">IF(I7&gt;0,1,0)</f>
        <v>1</v>
      </c>
      <c r="K7" s="31"/>
      <c r="L7" s="30"/>
      <c r="M7" s="59">
        <f aca="true" t="shared" si="4" ref="M7:M13">IF(L7&gt;0,1,)</f>
        <v>0</v>
      </c>
      <c r="N7" s="31"/>
      <c r="O7" s="7"/>
      <c r="P7" s="59">
        <f aca="true" t="shared" si="5" ref="P7:P13">IF(O7&gt;0,1,)</f>
        <v>0</v>
      </c>
      <c r="Q7" s="31">
        <f aca="true" t="shared" si="6" ref="Q7:Q13">R7/59</f>
        <v>0.8983050847457628</v>
      </c>
      <c r="R7" s="30">
        <v>53</v>
      </c>
      <c r="S7" s="5">
        <f aca="true" t="shared" si="7" ref="S7:S13">IF(R7&gt;0,1,)</f>
        <v>1</v>
      </c>
    </row>
    <row r="8" spans="1:19" ht="15">
      <c r="A8" s="60">
        <v>4</v>
      </c>
      <c r="B8" s="63" t="s">
        <v>338</v>
      </c>
      <c r="C8" s="63" t="s">
        <v>371</v>
      </c>
      <c r="D8" s="63" t="s">
        <v>372</v>
      </c>
      <c r="E8" s="63">
        <f t="shared" si="0"/>
        <v>2</v>
      </c>
      <c r="F8" s="10">
        <f t="shared" si="1"/>
        <v>1.8105857865001487</v>
      </c>
      <c r="G8" s="34">
        <f t="shared" si="2"/>
        <v>105</v>
      </c>
      <c r="H8" s="31"/>
      <c r="I8" s="30"/>
      <c r="J8" s="28">
        <f t="shared" si="3"/>
        <v>0</v>
      </c>
      <c r="K8" s="31"/>
      <c r="L8" s="30"/>
      <c r="M8" s="64">
        <f t="shared" si="4"/>
        <v>0</v>
      </c>
      <c r="N8" s="31">
        <f>O8/57</f>
        <v>0.9122807017543859</v>
      </c>
      <c r="O8" s="7">
        <v>52</v>
      </c>
      <c r="P8" s="64">
        <f t="shared" si="5"/>
        <v>1</v>
      </c>
      <c r="Q8" s="31">
        <f t="shared" si="6"/>
        <v>0.8983050847457628</v>
      </c>
      <c r="R8" s="30">
        <v>53</v>
      </c>
      <c r="S8" s="5">
        <f t="shared" si="7"/>
        <v>1</v>
      </c>
    </row>
    <row r="9" spans="1:19" ht="15">
      <c r="A9" s="78">
        <v>5</v>
      </c>
      <c r="B9" s="63" t="s">
        <v>373</v>
      </c>
      <c r="C9" s="63" t="s">
        <v>171</v>
      </c>
      <c r="D9" s="63" t="s">
        <v>376</v>
      </c>
      <c r="E9" s="55">
        <f t="shared" si="0"/>
        <v>2</v>
      </c>
      <c r="F9" s="10">
        <f t="shared" si="1"/>
        <v>1.655069878085043</v>
      </c>
      <c r="G9" s="34">
        <f t="shared" si="2"/>
        <v>96</v>
      </c>
      <c r="H9" s="31"/>
      <c r="I9" s="30"/>
      <c r="J9" s="28">
        <f t="shared" si="3"/>
        <v>0</v>
      </c>
      <c r="K9" s="31"/>
      <c r="L9" s="30"/>
      <c r="M9" s="59">
        <f t="shared" si="4"/>
        <v>0</v>
      </c>
      <c r="N9" s="31">
        <f>O9/57</f>
        <v>0.8245614035087719</v>
      </c>
      <c r="O9" s="30">
        <v>47</v>
      </c>
      <c r="P9" s="59">
        <f t="shared" si="5"/>
        <v>1</v>
      </c>
      <c r="Q9" s="31">
        <f t="shared" si="6"/>
        <v>0.8305084745762712</v>
      </c>
      <c r="R9" s="30">
        <v>49</v>
      </c>
      <c r="S9" s="5">
        <f t="shared" si="7"/>
        <v>1</v>
      </c>
    </row>
    <row r="10" spans="1:19" ht="15">
      <c r="A10" s="78">
        <v>6</v>
      </c>
      <c r="B10" s="63" t="s">
        <v>374</v>
      </c>
      <c r="C10" s="63" t="s">
        <v>371</v>
      </c>
      <c r="D10" s="63" t="s">
        <v>375</v>
      </c>
      <c r="E10" s="63">
        <f t="shared" si="0"/>
        <v>2</v>
      </c>
      <c r="F10" s="10">
        <f t="shared" si="1"/>
        <v>1.655069878085043</v>
      </c>
      <c r="G10" s="34">
        <f t="shared" si="2"/>
        <v>96</v>
      </c>
      <c r="H10" s="31"/>
      <c r="I10" s="30"/>
      <c r="J10" s="28">
        <f t="shared" si="3"/>
        <v>0</v>
      </c>
      <c r="K10" s="31"/>
      <c r="L10" s="30"/>
      <c r="M10" s="64">
        <f t="shared" si="4"/>
        <v>0</v>
      </c>
      <c r="N10" s="31">
        <f>O10/57</f>
        <v>0.8245614035087719</v>
      </c>
      <c r="O10" s="7">
        <v>47</v>
      </c>
      <c r="P10" s="64">
        <f t="shared" si="5"/>
        <v>1</v>
      </c>
      <c r="Q10" s="31">
        <f t="shared" si="6"/>
        <v>0.8305084745762712</v>
      </c>
      <c r="R10" s="30">
        <v>49</v>
      </c>
      <c r="S10" s="5">
        <f t="shared" si="7"/>
        <v>1</v>
      </c>
    </row>
    <row r="11" spans="1:19" ht="15">
      <c r="A11" s="77">
        <v>7</v>
      </c>
      <c r="B11" s="63" t="s">
        <v>166</v>
      </c>
      <c r="C11" s="63" t="s">
        <v>125</v>
      </c>
      <c r="D11" s="63"/>
      <c r="E11" s="63">
        <f t="shared" si="0"/>
        <v>1</v>
      </c>
      <c r="F11" s="10">
        <f t="shared" si="1"/>
        <v>0.8823529411764706</v>
      </c>
      <c r="G11" s="34">
        <f t="shared" si="2"/>
        <v>45</v>
      </c>
      <c r="H11" s="31">
        <f>I11/51</f>
        <v>0.8823529411764706</v>
      </c>
      <c r="I11" s="30">
        <v>45</v>
      </c>
      <c r="J11" s="28">
        <f t="shared" si="3"/>
        <v>1</v>
      </c>
      <c r="K11" s="31"/>
      <c r="L11" s="30"/>
      <c r="M11" s="64">
        <f t="shared" si="4"/>
        <v>0</v>
      </c>
      <c r="N11" s="31"/>
      <c r="O11" s="7"/>
      <c r="P11" s="64">
        <f t="shared" si="5"/>
        <v>0</v>
      </c>
      <c r="Q11" s="31">
        <f t="shared" si="6"/>
        <v>0</v>
      </c>
      <c r="R11" s="30"/>
      <c r="S11" s="5">
        <f t="shared" si="7"/>
        <v>0</v>
      </c>
    </row>
    <row r="12" spans="1:19" ht="15">
      <c r="A12" s="78">
        <v>8</v>
      </c>
      <c r="B12" s="63" t="s">
        <v>216</v>
      </c>
      <c r="C12" s="63" t="s">
        <v>214</v>
      </c>
      <c r="D12" s="63" t="s">
        <v>217</v>
      </c>
      <c r="E12" s="63">
        <f t="shared" si="0"/>
        <v>1</v>
      </c>
      <c r="F12" s="10">
        <f t="shared" si="1"/>
        <v>0.6470588235294118</v>
      </c>
      <c r="G12" s="34">
        <f t="shared" si="2"/>
        <v>33</v>
      </c>
      <c r="H12" s="31">
        <f>I12/51</f>
        <v>0.6470588235294118</v>
      </c>
      <c r="I12" s="30">
        <v>33</v>
      </c>
      <c r="J12" s="28">
        <f t="shared" si="3"/>
        <v>1</v>
      </c>
      <c r="K12" s="31"/>
      <c r="L12" s="30"/>
      <c r="M12" s="64">
        <f t="shared" si="4"/>
        <v>0</v>
      </c>
      <c r="N12" s="31"/>
      <c r="O12" s="7"/>
      <c r="P12" s="64">
        <f t="shared" si="5"/>
        <v>0</v>
      </c>
      <c r="Q12" s="31">
        <f t="shared" si="6"/>
        <v>0</v>
      </c>
      <c r="R12" s="30"/>
      <c r="S12" s="5">
        <f t="shared" si="7"/>
        <v>0</v>
      </c>
    </row>
    <row r="13" spans="1:19" ht="15">
      <c r="A13" s="78">
        <v>9</v>
      </c>
      <c r="B13" s="36" t="s">
        <v>15</v>
      </c>
      <c r="C13" s="36" t="s">
        <v>300</v>
      </c>
      <c r="D13" s="36" t="s">
        <v>363</v>
      </c>
      <c r="E13" s="36">
        <f t="shared" si="0"/>
        <v>1</v>
      </c>
      <c r="F13" s="37">
        <f t="shared" si="1"/>
        <v>0.38461538461538464</v>
      </c>
      <c r="G13" s="35">
        <f t="shared" si="2"/>
        <v>20</v>
      </c>
      <c r="H13" s="38"/>
      <c r="I13" s="39"/>
      <c r="J13" s="40">
        <f t="shared" si="3"/>
        <v>0</v>
      </c>
      <c r="K13" s="38">
        <f>L13/52</f>
        <v>0.38461538461538464</v>
      </c>
      <c r="L13" s="39">
        <v>20</v>
      </c>
      <c r="M13" s="41">
        <f t="shared" si="4"/>
        <v>1</v>
      </c>
      <c r="N13" s="38"/>
      <c r="O13" s="39"/>
      <c r="P13" s="41">
        <f t="shared" si="5"/>
        <v>0</v>
      </c>
      <c r="Q13" s="31">
        <f t="shared" si="6"/>
        <v>0</v>
      </c>
      <c r="R13" s="30"/>
      <c r="S13" s="5">
        <f t="shared" si="7"/>
        <v>0</v>
      </c>
    </row>
    <row r="15" spans="2:19" ht="15" customHeight="1">
      <c r="B15" s="53"/>
      <c r="C15" s="53"/>
      <c r="D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">
        <f>IF(R6&gt;0,1,)</f>
        <v>1</v>
      </c>
    </row>
  </sheetData>
  <sheetProtection/>
  <mergeCells count="17">
    <mergeCell ref="A3:A4"/>
    <mergeCell ref="B3:B4"/>
    <mergeCell ref="C3:C4"/>
    <mergeCell ref="D3:D4"/>
    <mergeCell ref="E3:E4"/>
    <mergeCell ref="A1:A2"/>
    <mergeCell ref="B1:F2"/>
    <mergeCell ref="F3:F4"/>
    <mergeCell ref="Q1:R1"/>
    <mergeCell ref="H2:I4"/>
    <mergeCell ref="K2:L4"/>
    <mergeCell ref="N2:O4"/>
    <mergeCell ref="Q2:R4"/>
    <mergeCell ref="G1:G2"/>
    <mergeCell ref="H1:I1"/>
    <mergeCell ref="K1:L1"/>
    <mergeCell ref="N1:O1"/>
  </mergeCells>
  <printOptions/>
  <pageMargins left="0.7" right="0.7" top="0.75" bottom="0.75" header="0.3" footer="0.3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Bonzoo</dc:creator>
  <cp:keywords/>
  <dc:description/>
  <cp:lastModifiedBy>Grabo</cp:lastModifiedBy>
  <cp:lastPrinted>2012-08-18T19:04:35Z</cp:lastPrinted>
  <dcterms:created xsi:type="dcterms:W3CDTF">2011-03-19T16:46:14Z</dcterms:created>
  <dcterms:modified xsi:type="dcterms:W3CDTF">2012-09-09T21:23:57Z</dcterms:modified>
  <cp:category/>
  <cp:version/>
  <cp:contentType/>
  <cp:contentStatus/>
</cp:coreProperties>
</file>